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Plan1" sheetId="1" r:id="rId1"/>
    <sheet name="Plan2" sheetId="2" r:id="rId2"/>
    <sheet name="Plan3" sheetId="3" r:id="rId3"/>
  </sheets>
  <definedNames>
    <definedName name="_xlnm.Print_Titles" localSheetId="0">Plan1!$5:$6</definedName>
  </definedNames>
  <calcPr calcId="124519"/>
</workbook>
</file>

<file path=xl/calcChain.xml><?xml version="1.0" encoding="utf-8"?>
<calcChain xmlns="http://schemas.openxmlformats.org/spreadsheetml/2006/main">
  <c r="G86" i="1"/>
  <c r="H86" s="1"/>
  <c r="F86"/>
  <c r="E86"/>
  <c r="H85"/>
  <c r="G85"/>
  <c r="F85"/>
  <c r="E85"/>
  <c r="G83"/>
  <c r="H83" s="1"/>
  <c r="F83"/>
  <c r="E83"/>
  <c r="H80"/>
  <c r="G80"/>
  <c r="F80"/>
  <c r="F81" s="1"/>
  <c r="G81"/>
  <c r="H81"/>
  <c r="E81"/>
  <c r="E80"/>
  <c r="P76"/>
  <c r="O72"/>
  <c r="N72"/>
  <c r="G72"/>
  <c r="F72"/>
  <c r="D71"/>
  <c r="P68"/>
  <c r="O68"/>
  <c r="N68"/>
  <c r="M68"/>
  <c r="D67"/>
  <c r="P64"/>
  <c r="O64"/>
  <c r="N64"/>
  <c r="M64"/>
  <c r="L64"/>
  <c r="K64"/>
  <c r="J64"/>
  <c r="D63"/>
  <c r="O60"/>
  <c r="P60"/>
  <c r="N60"/>
  <c r="I60"/>
  <c r="H60"/>
  <c r="D59"/>
  <c r="P56"/>
  <c r="P80" s="1"/>
  <c r="P81" s="1"/>
  <c r="P85" s="1"/>
  <c r="O56"/>
  <c r="O80" s="1"/>
  <c r="O81" s="1"/>
  <c r="O85" s="1"/>
  <c r="N56"/>
  <c r="M56"/>
  <c r="L56"/>
  <c r="K56"/>
  <c r="J56"/>
  <c r="I56"/>
  <c r="H56"/>
  <c r="G56"/>
  <c r="D55"/>
  <c r="P52"/>
  <c r="O52"/>
  <c r="N52"/>
  <c r="M52"/>
  <c r="M80" s="1"/>
  <c r="M81" s="1"/>
  <c r="M85" s="1"/>
  <c r="L52"/>
  <c r="L80" s="1"/>
  <c r="L81" s="1"/>
  <c r="L85" s="1"/>
  <c r="D51"/>
  <c r="P48"/>
  <c r="O48"/>
  <c r="N48"/>
  <c r="M48"/>
  <c r="L48"/>
  <c r="K48"/>
  <c r="J48"/>
  <c r="I48"/>
  <c r="H48"/>
  <c r="D47"/>
  <c r="P44"/>
  <c r="O44"/>
  <c r="N44"/>
  <c r="M44"/>
  <c r="L44"/>
  <c r="K44"/>
  <c r="K80" s="1"/>
  <c r="K81" s="1"/>
  <c r="K85" s="1"/>
  <c r="J44"/>
  <c r="H44"/>
  <c r="I44"/>
  <c r="I80" s="1"/>
  <c r="I81" s="1"/>
  <c r="I85" s="1"/>
  <c r="G44"/>
  <c r="D43"/>
  <c r="P40"/>
  <c r="O40"/>
  <c r="N40"/>
  <c r="M40"/>
  <c r="L40"/>
  <c r="K40"/>
  <c r="J40"/>
  <c r="I40"/>
  <c r="H40"/>
  <c r="G40"/>
  <c r="F40"/>
  <c r="D39"/>
  <c r="P36"/>
  <c r="O36"/>
  <c r="K36"/>
  <c r="N36"/>
  <c r="J36"/>
  <c r="D35"/>
  <c r="P32"/>
  <c r="O32"/>
  <c r="N32"/>
  <c r="M32"/>
  <c r="L32"/>
  <c r="D31"/>
  <c r="L28"/>
  <c r="K28"/>
  <c r="J28"/>
  <c r="I28"/>
  <c r="H28"/>
  <c r="G28"/>
  <c r="D27"/>
  <c r="P24"/>
  <c r="O24"/>
  <c r="N24"/>
  <c r="M24"/>
  <c r="L24"/>
  <c r="K24"/>
  <c r="J24"/>
  <c r="I24"/>
  <c r="H24"/>
  <c r="G24"/>
  <c r="F24"/>
  <c r="E24"/>
  <c r="D23"/>
  <c r="P20"/>
  <c r="O20"/>
  <c r="N20"/>
  <c r="M20"/>
  <c r="L20"/>
  <c r="K20"/>
  <c r="J20"/>
  <c r="I20"/>
  <c r="H20"/>
  <c r="G20"/>
  <c r="F20"/>
  <c r="E20"/>
  <c r="D19"/>
  <c r="K16"/>
  <c r="J16"/>
  <c r="I16"/>
  <c r="H16"/>
  <c r="G16"/>
  <c r="F16"/>
  <c r="E16"/>
  <c r="D15"/>
  <c r="P12"/>
  <c r="O12"/>
  <c r="N12"/>
  <c r="M12"/>
  <c r="L12"/>
  <c r="K12"/>
  <c r="J12"/>
  <c r="I12"/>
  <c r="H12"/>
  <c r="G12"/>
  <c r="F12"/>
  <c r="E12"/>
  <c r="D11"/>
  <c r="P8"/>
  <c r="O8"/>
  <c r="N8"/>
  <c r="M8"/>
  <c r="L8"/>
  <c r="K8"/>
  <c r="J8"/>
  <c r="I8"/>
  <c r="H8"/>
  <c r="G8"/>
  <c r="F8"/>
  <c r="D7"/>
  <c r="E8"/>
  <c r="D83"/>
  <c r="D80"/>
  <c r="J80" l="1"/>
  <c r="J81" s="1"/>
  <c r="J85" s="1"/>
  <c r="N80"/>
  <c r="N81" s="1"/>
  <c r="N85" s="1"/>
  <c r="I86"/>
  <c r="J86" s="1"/>
  <c r="K86" s="1"/>
  <c r="L86" s="1"/>
  <c r="M86" s="1"/>
  <c r="I83"/>
  <c r="D68"/>
  <c r="D64"/>
  <c r="D60"/>
  <c r="D56"/>
  <c r="D52"/>
  <c r="D48"/>
  <c r="D44"/>
  <c r="D40"/>
  <c r="D36"/>
  <c r="D20"/>
  <c r="D16"/>
  <c r="D12"/>
  <c r="D8"/>
  <c r="C3"/>
  <c r="J83" l="1"/>
  <c r="K83" s="1"/>
  <c r="L83" s="1"/>
  <c r="M83" s="1"/>
  <c r="N83" s="1"/>
  <c r="O83" s="1"/>
  <c r="P83" s="1"/>
  <c r="N86"/>
  <c r="O86" s="1"/>
  <c r="P86" s="1"/>
</calcChain>
</file>

<file path=xl/sharedStrings.xml><?xml version="1.0" encoding="utf-8"?>
<sst xmlns="http://schemas.openxmlformats.org/spreadsheetml/2006/main" count="132" uniqueCount="68">
  <si>
    <t>PREFEITURA MUNICIPAL DE NITERÓI</t>
  </si>
  <si>
    <t>EMPRESA MUNICIPAL DE MORADIA, URBANIZAÇÃO E SANEAMENTO</t>
  </si>
  <si>
    <t>EMUSA</t>
  </si>
  <si>
    <t>CRONOGRAMA FÍSICO-FINANCEIRO</t>
  </si>
  <si>
    <t>Cronograma Geral</t>
  </si>
  <si>
    <t>CATEGORIAS</t>
  </si>
  <si>
    <t>METAS</t>
  </si>
  <si>
    <t>VALOR</t>
  </si>
  <si>
    <t>Período</t>
  </si>
  <si>
    <t>ITENS DE OBRAS / SERVIÇOS</t>
  </si>
  <si>
    <t>PREVISTO</t>
  </si>
  <si>
    <t>Mês 01</t>
  </si>
  <si>
    <t>Mês 02</t>
  </si>
  <si>
    <t>Mês 03</t>
  </si>
  <si>
    <t>Mês 04</t>
  </si>
  <si>
    <t>Mês 05</t>
  </si>
  <si>
    <t>Mês 06</t>
  </si>
  <si>
    <t>Mês 07</t>
  </si>
  <si>
    <t>Mês 08</t>
  </si>
  <si>
    <t>Mês 09</t>
  </si>
  <si>
    <t>Mês 10</t>
  </si>
  <si>
    <t>Mês 11</t>
  </si>
  <si>
    <t>Mês 12</t>
  </si>
  <si>
    <t>01</t>
  </si>
  <si>
    <t>SERVIÇOS DE ESCRITÓRIO, LABORATÓRIO E CAMPO</t>
  </si>
  <si>
    <t>%</t>
  </si>
  <si>
    <t>valor R$</t>
  </si>
  <si>
    <t>Tempo serviços:</t>
  </si>
  <si>
    <t>02</t>
  </si>
  <si>
    <t>CANTEIRO DE OBRA</t>
  </si>
  <si>
    <t>03</t>
  </si>
  <si>
    <t>MOVIMENTO DE TERRA</t>
  </si>
  <si>
    <t>04</t>
  </si>
  <si>
    <t>TRANSPORTES</t>
  </si>
  <si>
    <t>05</t>
  </si>
  <si>
    <t>SERVIÇOS COMPLEMENTARES</t>
  </si>
  <si>
    <t>06</t>
  </si>
  <si>
    <t>GALERIAS, DRENOS E CONEXOS</t>
  </si>
  <si>
    <t>08</t>
  </si>
  <si>
    <t>BASES E PAVIMENTOS</t>
  </si>
  <si>
    <t>09</t>
  </si>
  <si>
    <t>SERVIÇOS DE PARQUES E JARDINS</t>
  </si>
  <si>
    <t>11</t>
  </si>
  <si>
    <t>ESTRUTURAS</t>
  </si>
  <si>
    <t>13</t>
  </si>
  <si>
    <t>REVESTIMENTO DE PAREDES, TETOS E PISOS</t>
  </si>
  <si>
    <t>14</t>
  </si>
  <si>
    <t>ESQUADRIAS DE PVC, FERRO, ALUMÍNIO OU MADEIRA, VIDRAÇAS E FERRAGENS</t>
  </si>
  <si>
    <t>20</t>
  </si>
  <si>
    <t>CUSTOS RODOVIÁRIOS</t>
  </si>
  <si>
    <t>21</t>
  </si>
  <si>
    <t>ILUMINAÇÃO PÚBLICA</t>
  </si>
  <si>
    <t>TOTAL</t>
  </si>
  <si>
    <t>Valor R$</t>
  </si>
  <si>
    <t>TOTAL MENSAL</t>
  </si>
  <si>
    <t>TOTAL ACUMULADO</t>
  </si>
  <si>
    <t>PERCENTUAL</t>
  </si>
  <si>
    <t>PERCENTUAL ACUMULADO</t>
  </si>
  <si>
    <t>ALVENARIAS E DIVISÓRIAS</t>
  </si>
  <si>
    <t>INSTALAÇÕES ELÉTRICAS, HIDRÁULICAS, SANITÁRIAS E MECÂNICAS</t>
  </si>
  <si>
    <t>COBERTURAS, ISOLAMENTOS E IMPERMEABILIZAÇÕES</t>
  </si>
  <si>
    <t>PINTURAS</t>
  </si>
  <si>
    <t>APARELHOS HIDRÁULICOS, SANITÁRIOS, ELÉTRICOS, MECÂNICOS E ESPORTIVOS</t>
  </si>
  <si>
    <t>12</t>
  </si>
  <si>
    <t>15</t>
  </si>
  <si>
    <t>16</t>
  </si>
  <si>
    <t>17</t>
  </si>
  <si>
    <t>18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</si>
</sst>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&quot;R$ &quot;#,##0.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C99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rgb="FF006666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9900CC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auto="1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auto="1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auto="1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medium">
        <color indexed="64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164" fontId="18" fillId="0" borderId="0" applyFill="0" applyBorder="0" applyAlignment="0" applyProtection="0"/>
    <xf numFmtId="0" fontId="18" fillId="0" borderId="0"/>
    <xf numFmtId="0" fontId="1" fillId="0" borderId="0"/>
  </cellStyleXfs>
  <cellXfs count="134">
    <xf numFmtId="0" fontId="0" fillId="0" borderId="0" xfId="0"/>
    <xf numFmtId="0" fontId="16" fillId="0" borderId="0" xfId="45" applyFont="1" applyFill="1" applyAlignment="1">
      <alignment vertical="top"/>
    </xf>
    <xf numFmtId="0" fontId="0" fillId="0" borderId="0" xfId="0"/>
    <xf numFmtId="0" fontId="16" fillId="0" borderId="0" xfId="45" applyFont="1" applyFill="1"/>
    <xf numFmtId="0" fontId="16" fillId="0" borderId="0" xfId="45" applyFont="1"/>
    <xf numFmtId="0" fontId="19" fillId="0" borderId="0" xfId="45" applyFont="1"/>
    <xf numFmtId="0" fontId="1" fillId="0" borderId="0" xfId="45"/>
    <xf numFmtId="0" fontId="16" fillId="0" borderId="0" xfId="45" applyFont="1" applyAlignment="1">
      <alignment horizontal="center"/>
    </xf>
    <xf numFmtId="0" fontId="20" fillId="0" borderId="0" xfId="45" applyFont="1"/>
    <xf numFmtId="0" fontId="16" fillId="0" borderId="0" xfId="45" applyFont="1" applyBorder="1" applyAlignment="1"/>
    <xf numFmtId="0" fontId="16" fillId="0" borderId="10" xfId="45" applyFont="1" applyFill="1" applyBorder="1" applyAlignment="1">
      <alignment horizontal="right"/>
    </xf>
    <xf numFmtId="0" fontId="16" fillId="0" borderId="11" xfId="45" applyFont="1" applyBorder="1" applyAlignment="1">
      <alignment horizontal="center"/>
    </xf>
    <xf numFmtId="0" fontId="20" fillId="0" borderId="12" xfId="45" applyFont="1" applyBorder="1" applyAlignment="1">
      <alignment horizontal="center"/>
    </xf>
    <xf numFmtId="0" fontId="16" fillId="0" borderId="16" xfId="45" applyFont="1" applyFill="1" applyBorder="1" applyAlignment="1">
      <alignment horizontal="right"/>
    </xf>
    <xf numFmtId="0" fontId="16" fillId="0" borderId="17" xfId="45" applyFont="1" applyBorder="1" applyAlignment="1">
      <alignment horizontal="center"/>
    </xf>
    <xf numFmtId="0" fontId="20" fillId="0" borderId="18" xfId="45" applyFont="1" applyBorder="1" applyAlignment="1">
      <alignment horizontal="center"/>
    </xf>
    <xf numFmtId="0" fontId="16" fillId="0" borderId="13" xfId="45" applyFont="1" applyBorder="1" applyAlignment="1">
      <alignment horizontal="center"/>
    </xf>
    <xf numFmtId="0" fontId="16" fillId="0" borderId="19" xfId="45" applyFont="1" applyBorder="1" applyAlignment="1">
      <alignment horizontal="center"/>
    </xf>
    <xf numFmtId="0" fontId="16" fillId="0" borderId="14" xfId="45" applyFont="1" applyBorder="1" applyAlignment="1">
      <alignment horizontal="center"/>
    </xf>
    <xf numFmtId="0" fontId="16" fillId="0" borderId="15" xfId="45" applyFont="1" applyBorder="1" applyAlignment="1">
      <alignment horizontal="center"/>
    </xf>
    <xf numFmtId="0" fontId="1" fillId="0" borderId="21" xfId="45" applyBorder="1" applyAlignment="1">
      <alignment horizontal="center"/>
    </xf>
    <xf numFmtId="10" fontId="19" fillId="0" borderId="20" xfId="45" applyNumberFormat="1" applyFont="1" applyBorder="1"/>
    <xf numFmtId="10" fontId="1" fillId="0" borderId="22" xfId="45" applyNumberFormat="1" applyBorder="1" applyAlignment="1">
      <alignment horizontal="right" vertical="justify"/>
    </xf>
    <xf numFmtId="0" fontId="1" fillId="0" borderId="22" xfId="45" applyBorder="1"/>
    <xf numFmtId="0" fontId="1" fillId="0" borderId="23" xfId="45" applyBorder="1"/>
    <xf numFmtId="0" fontId="1" fillId="0" borderId="25" xfId="45" applyBorder="1" applyAlignment="1">
      <alignment horizontal="center"/>
    </xf>
    <xf numFmtId="4" fontId="19" fillId="0" borderId="24" xfId="45" applyNumberFormat="1" applyFont="1" applyBorder="1"/>
    <xf numFmtId="4" fontId="1" fillId="0" borderId="26" xfId="45" applyNumberFormat="1" applyBorder="1"/>
    <xf numFmtId="0" fontId="1" fillId="0" borderId="26" xfId="45" applyBorder="1"/>
    <xf numFmtId="4" fontId="16" fillId="0" borderId="24" xfId="45" applyNumberFormat="1" applyFont="1" applyFill="1" applyBorder="1"/>
    <xf numFmtId="4" fontId="20" fillId="0" borderId="24" xfId="45" applyNumberFormat="1" applyFont="1" applyBorder="1"/>
    <xf numFmtId="0" fontId="1" fillId="0" borderId="24" xfId="45" applyFill="1" applyBorder="1"/>
    <xf numFmtId="0" fontId="19" fillId="0" borderId="24" xfId="45" applyFont="1" applyBorder="1"/>
    <xf numFmtId="10" fontId="19" fillId="0" borderId="24" xfId="45" applyNumberFormat="1" applyFont="1" applyBorder="1"/>
    <xf numFmtId="10" fontId="1" fillId="0" borderId="26" xfId="45" applyNumberFormat="1" applyBorder="1" applyAlignment="1">
      <alignment horizontal="right" vertical="justify"/>
    </xf>
    <xf numFmtId="4" fontId="18" fillId="0" borderId="24" xfId="0" applyNumberFormat="1" applyFont="1" applyFill="1" applyBorder="1" applyAlignment="1">
      <alignment vertical="center" wrapText="1"/>
    </xf>
    <xf numFmtId="0" fontId="1" fillId="34" borderId="26" xfId="45" applyFill="1" applyBorder="1"/>
    <xf numFmtId="0" fontId="1" fillId="0" borderId="24" xfId="45" applyFill="1" applyBorder="1" applyAlignment="1">
      <alignment horizontal="justify" vertical="justify"/>
    </xf>
    <xf numFmtId="0" fontId="1" fillId="35" borderId="26" xfId="45" applyFill="1" applyBorder="1"/>
    <xf numFmtId="0" fontId="1" fillId="36" borderId="26" xfId="45" applyFill="1" applyBorder="1"/>
    <xf numFmtId="10" fontId="1" fillId="0" borderId="27" xfId="45" applyNumberFormat="1" applyBorder="1" applyAlignment="1">
      <alignment horizontal="right" vertical="justify"/>
    </xf>
    <xf numFmtId="4" fontId="1" fillId="0" borderId="27" xfId="45" applyNumberFormat="1" applyBorder="1"/>
    <xf numFmtId="0" fontId="1" fillId="37" borderId="26" xfId="45" applyFill="1" applyBorder="1"/>
    <xf numFmtId="0" fontId="1" fillId="37" borderId="27" xfId="45" applyFill="1" applyBorder="1"/>
    <xf numFmtId="4" fontId="1" fillId="0" borderId="25" xfId="45" applyNumberFormat="1" applyBorder="1" applyAlignment="1">
      <alignment horizontal="center"/>
    </xf>
    <xf numFmtId="4" fontId="1" fillId="0" borderId="24" xfId="45" applyNumberFormat="1" applyFill="1" applyBorder="1" applyAlignment="1">
      <alignment horizontal="justify" vertical="justify"/>
    </xf>
    <xf numFmtId="4" fontId="1" fillId="38" borderId="26" xfId="45" applyNumberFormat="1" applyFill="1" applyBorder="1"/>
    <xf numFmtId="4" fontId="1" fillId="39" borderId="26" xfId="45" applyNumberFormat="1" applyFill="1" applyBorder="1"/>
    <xf numFmtId="4" fontId="1" fillId="39" borderId="27" xfId="45" applyNumberFormat="1" applyFill="1" applyBorder="1"/>
    <xf numFmtId="4" fontId="1" fillId="40" borderId="26" xfId="45" applyNumberFormat="1" applyFill="1" applyBorder="1"/>
    <xf numFmtId="4" fontId="1" fillId="40" borderId="27" xfId="45" applyNumberFormat="1" applyFill="1" applyBorder="1"/>
    <xf numFmtId="0" fontId="1" fillId="41" borderId="26" xfId="45" applyFill="1" applyBorder="1"/>
    <xf numFmtId="0" fontId="1" fillId="42" borderId="26" xfId="45" applyFill="1" applyBorder="1"/>
    <xf numFmtId="0" fontId="1" fillId="42" borderId="27" xfId="45" applyFill="1" applyBorder="1"/>
    <xf numFmtId="0" fontId="1" fillId="43" borderId="26" xfId="45" applyFill="1" applyBorder="1"/>
    <xf numFmtId="0" fontId="1" fillId="43" borderId="27" xfId="45" applyFill="1" applyBorder="1"/>
    <xf numFmtId="4" fontId="1" fillId="0" borderId="26" xfId="45" applyNumberFormat="1" applyFill="1" applyBorder="1"/>
    <xf numFmtId="0" fontId="1" fillId="44" borderId="26" xfId="45" applyFill="1" applyBorder="1"/>
    <xf numFmtId="4" fontId="16" fillId="0" borderId="26" xfId="45" applyNumberFormat="1" applyFont="1" applyBorder="1"/>
    <xf numFmtId="4" fontId="16" fillId="33" borderId="26" xfId="45" applyNumberFormat="1" applyFont="1" applyFill="1" applyBorder="1"/>
    <xf numFmtId="4" fontId="16" fillId="0" borderId="27" xfId="45" applyNumberFormat="1" applyFont="1" applyBorder="1"/>
    <xf numFmtId="0" fontId="1" fillId="0" borderId="29" xfId="45" applyBorder="1" applyAlignment="1">
      <alignment horizontal="center"/>
    </xf>
    <xf numFmtId="4" fontId="20" fillId="0" borderId="28" xfId="45" applyNumberFormat="1" applyFont="1" applyBorder="1"/>
    <xf numFmtId="4" fontId="1" fillId="0" borderId="30" xfId="45" applyNumberFormat="1" applyBorder="1"/>
    <xf numFmtId="4" fontId="1" fillId="0" borderId="31" xfId="45" applyNumberFormat="1" applyBorder="1"/>
    <xf numFmtId="0" fontId="16" fillId="0" borderId="0" xfId="45" applyFont="1" applyFill="1" applyAlignment="1">
      <alignment horizontal="right"/>
    </xf>
    <xf numFmtId="0" fontId="1" fillId="0" borderId="32" xfId="45" applyBorder="1" applyAlignment="1">
      <alignment horizontal="center"/>
    </xf>
    <xf numFmtId="4" fontId="19" fillId="0" borderId="20" xfId="45" applyNumberFormat="1" applyFont="1" applyBorder="1"/>
    <xf numFmtId="4" fontId="1" fillId="0" borderId="22" xfId="45" applyNumberFormat="1" applyBorder="1"/>
    <xf numFmtId="0" fontId="1" fillId="0" borderId="33" xfId="45" applyBorder="1" applyAlignment="1">
      <alignment horizontal="center"/>
    </xf>
    <xf numFmtId="0" fontId="1" fillId="0" borderId="0" xfId="45" applyFill="1"/>
    <xf numFmtId="0" fontId="1" fillId="0" borderId="34" xfId="45" applyBorder="1" applyAlignment="1">
      <alignment horizontal="center"/>
    </xf>
    <xf numFmtId="4" fontId="19" fillId="0" borderId="28" xfId="45" applyNumberFormat="1" applyFont="1" applyBorder="1"/>
    <xf numFmtId="0" fontId="1" fillId="0" borderId="30" xfId="45" applyBorder="1"/>
    <xf numFmtId="0" fontId="1" fillId="0" borderId="31" xfId="45" applyBorder="1"/>
    <xf numFmtId="10" fontId="1" fillId="0" borderId="20" xfId="45" applyNumberFormat="1" applyBorder="1"/>
    <xf numFmtId="10" fontId="1" fillId="0" borderId="24" xfId="45" applyNumberFormat="1" applyBorder="1" applyAlignment="1">
      <alignment horizontal="right" vertical="justify"/>
    </xf>
    <xf numFmtId="0" fontId="1" fillId="0" borderId="37" xfId="45" applyBorder="1" applyAlignment="1">
      <alignment horizontal="center"/>
    </xf>
    <xf numFmtId="0" fontId="1" fillId="0" borderId="31" xfId="45" applyBorder="1" applyAlignment="1">
      <alignment horizontal="center"/>
    </xf>
    <xf numFmtId="4" fontId="16" fillId="0" borderId="20" xfId="45" applyNumberFormat="1" applyFont="1" applyFill="1" applyBorder="1"/>
    <xf numFmtId="0" fontId="1" fillId="0" borderId="22" xfId="45" applyFill="1" applyBorder="1" applyAlignment="1">
      <alignment horizontal="justify" vertical="justify"/>
    </xf>
    <xf numFmtId="0" fontId="16" fillId="0" borderId="26" xfId="45" applyFont="1" applyFill="1" applyBorder="1" applyAlignment="1">
      <alignment horizontal="right" vertical="justify"/>
    </xf>
    <xf numFmtId="4" fontId="16" fillId="0" borderId="28" xfId="45" applyNumberFormat="1" applyFont="1" applyFill="1" applyBorder="1"/>
    <xf numFmtId="0" fontId="16" fillId="0" borderId="30" xfId="45" applyFont="1" applyFill="1" applyBorder="1" applyAlignment="1">
      <alignment horizontal="right"/>
    </xf>
    <xf numFmtId="0" fontId="1" fillId="0" borderId="28" xfId="45" applyFill="1" applyBorder="1"/>
    <xf numFmtId="4" fontId="1" fillId="0" borderId="27" xfId="45" applyNumberFormat="1" applyFill="1" applyBorder="1"/>
    <xf numFmtId="10" fontId="1" fillId="0" borderId="26" xfId="45" applyNumberFormat="1" applyFill="1" applyBorder="1" applyAlignment="1">
      <alignment horizontal="right" vertical="justify"/>
    </xf>
    <xf numFmtId="0" fontId="1" fillId="0" borderId="26" xfId="45" applyFill="1" applyBorder="1"/>
    <xf numFmtId="10" fontId="1" fillId="0" borderId="23" xfId="45" applyNumberFormat="1" applyBorder="1" applyAlignment="1">
      <alignment horizontal="right" vertical="justify"/>
    </xf>
    <xf numFmtId="0" fontId="1" fillId="34" borderId="27" xfId="45" applyFill="1" applyBorder="1"/>
    <xf numFmtId="0" fontId="1" fillId="36" borderId="27" xfId="45" applyFill="1" applyBorder="1"/>
    <xf numFmtId="0" fontId="1" fillId="41" borderId="27" xfId="45" applyFill="1" applyBorder="1"/>
    <xf numFmtId="0" fontId="1" fillId="44" borderId="27" xfId="45" applyFill="1" applyBorder="1"/>
    <xf numFmtId="0" fontId="19" fillId="45" borderId="26" xfId="45" applyFont="1" applyFill="1" applyBorder="1"/>
    <xf numFmtId="0" fontId="1" fillId="46" borderId="26" xfId="45" applyFill="1" applyBorder="1"/>
    <xf numFmtId="0" fontId="1" fillId="47" borderId="26" xfId="45" applyFill="1" applyBorder="1"/>
    <xf numFmtId="10" fontId="19" fillId="0" borderId="26" xfId="45" applyNumberFormat="1" applyFont="1" applyFill="1" applyBorder="1" applyAlignment="1">
      <alignment horizontal="right" vertical="justify"/>
    </xf>
    <xf numFmtId="4" fontId="19" fillId="0" borderId="26" xfId="45" applyNumberFormat="1" applyFont="1" applyFill="1" applyBorder="1"/>
    <xf numFmtId="0" fontId="19" fillId="0" borderId="26" xfId="45" applyFont="1" applyFill="1" applyBorder="1"/>
    <xf numFmtId="0" fontId="1" fillId="48" borderId="26" xfId="45" applyFill="1" applyBorder="1"/>
    <xf numFmtId="0" fontId="19" fillId="49" borderId="26" xfId="45" applyFont="1" applyFill="1" applyBorder="1"/>
    <xf numFmtId="0" fontId="1" fillId="49" borderId="26" xfId="45" applyFill="1" applyBorder="1"/>
    <xf numFmtId="10" fontId="1" fillId="0" borderId="40" xfId="45" applyNumberFormat="1" applyBorder="1"/>
    <xf numFmtId="10" fontId="1" fillId="0" borderId="41" xfId="45" applyNumberFormat="1" applyBorder="1" applyAlignment="1">
      <alignment horizontal="right" vertical="justify"/>
    </xf>
    <xf numFmtId="0" fontId="1" fillId="0" borderId="27" xfId="45" applyBorder="1"/>
    <xf numFmtId="0" fontId="1" fillId="0" borderId="27" xfId="45" applyFill="1" applyBorder="1"/>
    <xf numFmtId="0" fontId="19" fillId="45" borderId="27" xfId="45" applyFont="1" applyFill="1" applyBorder="1"/>
    <xf numFmtId="0" fontId="1" fillId="46" borderId="27" xfId="45" applyFill="1" applyBorder="1"/>
    <xf numFmtId="0" fontId="1" fillId="47" borderId="27" xfId="45" applyFill="1" applyBorder="1"/>
    <xf numFmtId="0" fontId="1" fillId="48" borderId="27" xfId="45" applyFill="1" applyBorder="1"/>
    <xf numFmtId="10" fontId="1" fillId="0" borderId="27" xfId="45" applyNumberFormat="1" applyFill="1" applyBorder="1" applyAlignment="1">
      <alignment horizontal="right" vertical="justify"/>
    </xf>
    <xf numFmtId="0" fontId="1" fillId="50" borderId="27" xfId="45" applyFill="1" applyBorder="1"/>
    <xf numFmtId="0" fontId="0" fillId="0" borderId="38" xfId="45" applyFont="1" applyFill="1" applyBorder="1" applyAlignment="1">
      <alignment horizontal="justify"/>
    </xf>
    <xf numFmtId="0" fontId="1" fillId="0" borderId="36" xfId="45" applyFill="1" applyBorder="1" applyAlignment="1">
      <alignment horizontal="justify"/>
    </xf>
    <xf numFmtId="0" fontId="0" fillId="0" borderId="20" xfId="45" applyFont="1" applyFill="1" applyBorder="1"/>
    <xf numFmtId="0" fontId="1" fillId="0" borderId="24" xfId="45" applyFill="1" applyBorder="1"/>
    <xf numFmtId="0" fontId="16" fillId="0" borderId="13" xfId="45" applyFont="1" applyBorder="1" applyAlignment="1">
      <alignment horizontal="center"/>
    </xf>
    <xf numFmtId="0" fontId="16" fillId="0" borderId="14" xfId="45" applyFont="1" applyBorder="1" applyAlignment="1">
      <alignment horizontal="center"/>
    </xf>
    <xf numFmtId="0" fontId="16" fillId="0" borderId="15" xfId="45" applyFont="1" applyBorder="1" applyAlignment="1">
      <alignment horizontal="center"/>
    </xf>
    <xf numFmtId="0" fontId="16" fillId="0" borderId="0" xfId="45" applyFont="1"/>
    <xf numFmtId="0" fontId="16" fillId="0" borderId="0" xfId="45" applyFont="1" applyAlignment="1">
      <alignment horizontal="center" vertical="center" wrapText="1"/>
    </xf>
    <xf numFmtId="0" fontId="16" fillId="0" borderId="0" xfId="45" applyFont="1" applyAlignment="1">
      <alignment horizontal="center" vertical="center"/>
    </xf>
    <xf numFmtId="0" fontId="16" fillId="0" borderId="39" xfId="45" applyFont="1" applyBorder="1" applyAlignment="1">
      <alignment horizontal="center"/>
    </xf>
    <xf numFmtId="0" fontId="0" fillId="0" borderId="36" xfId="45" applyFont="1" applyFill="1" applyBorder="1"/>
    <xf numFmtId="4" fontId="0" fillId="0" borderId="38" xfId="45" applyNumberFormat="1" applyFont="1" applyFill="1" applyBorder="1" applyAlignment="1">
      <alignment horizontal="justify"/>
    </xf>
    <xf numFmtId="4" fontId="1" fillId="0" borderId="36" xfId="45" applyNumberFormat="1" applyFill="1" applyBorder="1" applyAlignment="1">
      <alignment horizontal="justify"/>
    </xf>
    <xf numFmtId="49" fontId="16" fillId="0" borderId="12" xfId="45" applyNumberFormat="1" applyFont="1" applyFill="1" applyBorder="1" applyAlignment="1">
      <alignment horizontal="center" vertical="center"/>
    </xf>
    <xf numFmtId="49" fontId="16" fillId="0" borderId="35" xfId="45" applyNumberFormat="1" applyFont="1" applyFill="1" applyBorder="1" applyAlignment="1">
      <alignment horizontal="center" vertical="center"/>
    </xf>
    <xf numFmtId="49" fontId="16" fillId="0" borderId="18" xfId="45" applyNumberFormat="1" applyFont="1" applyFill="1" applyBorder="1" applyAlignment="1">
      <alignment horizontal="center" vertical="center"/>
    </xf>
    <xf numFmtId="0" fontId="16" fillId="0" borderId="12" xfId="45" applyFont="1" applyFill="1" applyBorder="1" applyAlignment="1">
      <alignment horizontal="center" vertical="center"/>
    </xf>
    <xf numFmtId="0" fontId="16" fillId="0" borderId="18" xfId="45" applyFont="1" applyFill="1" applyBorder="1" applyAlignment="1">
      <alignment horizontal="center" vertical="center"/>
    </xf>
    <xf numFmtId="0" fontId="16" fillId="0" borderId="0" xfId="45" applyFont="1" applyAlignment="1">
      <alignment horizontal="right"/>
    </xf>
    <xf numFmtId="4" fontId="1" fillId="51" borderId="26" xfId="45" applyNumberFormat="1" applyFill="1" applyBorder="1"/>
    <xf numFmtId="4" fontId="1" fillId="51" borderId="27" xfId="45" applyNumberFormat="1" applyFill="1" applyBorder="1"/>
  </cellXfs>
  <cellStyles count="46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Incorreto" xfId="7" builtinId="27" customBuiltin="1"/>
    <cellStyle name="Neutra" xfId="8" builtinId="28" customBuiltin="1"/>
    <cellStyle name="Normal" xfId="0" builtinId="0"/>
    <cellStyle name="Normal 156" xfId="45"/>
    <cellStyle name="Normal 2" xfId="44"/>
    <cellStyle name="Nota" xfId="15" builtinId="10" customBuiltin="1"/>
    <cellStyle name="Saída" xfId="10" builtinId="21" customBuiltin="1"/>
    <cellStyle name="Separador de milhares 2" xfId="42"/>
    <cellStyle name="Separador de milhares 3" xfId="43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9" defaultPivotStyle="PivotStyleLight16"/>
  <colors>
    <mruColors>
      <color rgb="FF9900CC"/>
      <color rgb="FF800000"/>
      <color rgb="FF66FF99"/>
      <color rgb="FF808080"/>
      <color rgb="FFFF9966"/>
      <color rgb="FF0066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234203</xdr:colOff>
      <xdr:row>0</xdr:row>
      <xdr:rowOff>182657</xdr:rowOff>
    </xdr:from>
    <xdr:to>
      <xdr:col>15</xdr:col>
      <xdr:colOff>558613</xdr:colOff>
      <xdr:row>3</xdr:row>
      <xdr:rowOff>87407</xdr:rowOff>
    </xdr:to>
    <xdr:pic>
      <xdr:nvPicPr>
        <xdr:cNvPr id="2" name="Imagem 1" descr="C:\Users\Presidencia1\Pictures\thumbnail_logo  prefeitura horizontal 24-04-2018.jp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815732" y="182657"/>
          <a:ext cx="2711263" cy="7676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87"/>
  <sheetViews>
    <sheetView tabSelected="1" view="pageBreakPreview" topLeftCell="C1" zoomScale="85" zoomScaleNormal="55" zoomScaleSheetLayoutView="85" workbookViewId="0">
      <selection activeCell="M15" sqref="M15"/>
    </sheetView>
  </sheetViews>
  <sheetFormatPr defaultRowHeight="15"/>
  <cols>
    <col min="1" max="1" width="12.28515625" bestFit="1" customWidth="1"/>
    <col min="2" max="2" width="72" bestFit="1" customWidth="1"/>
    <col min="3" max="3" width="9.28515625" customWidth="1"/>
    <col min="4" max="4" width="15.5703125" bestFit="1" customWidth="1"/>
    <col min="5" max="5" width="11.140625" bestFit="1" customWidth="1"/>
    <col min="6" max="16" width="11.85546875" bestFit="1" customWidth="1"/>
  </cols>
  <sheetData>
    <row r="1" spans="1:16">
      <c r="A1" s="2"/>
      <c r="B1" s="3" t="s">
        <v>0</v>
      </c>
      <c r="C1" s="4"/>
      <c r="D1" s="5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6">
      <c r="A2" s="2"/>
      <c r="B2" s="3" t="s">
        <v>1</v>
      </c>
      <c r="C2" s="119"/>
      <c r="D2" s="119"/>
      <c r="E2" s="119"/>
      <c r="F2" s="119"/>
      <c r="G2" s="119"/>
      <c r="H2" s="119"/>
      <c r="I2" s="6"/>
      <c r="J2" s="6"/>
      <c r="K2" s="6"/>
      <c r="L2" s="6"/>
      <c r="M2" s="6"/>
      <c r="N2" s="6"/>
      <c r="O2" s="6"/>
      <c r="P2" s="6"/>
    </row>
    <row r="3" spans="1:16" ht="37.5" customHeight="1">
      <c r="A3" s="2"/>
      <c r="B3" s="1" t="s">
        <v>2</v>
      </c>
      <c r="C3" s="120" t="str">
        <f>UPPER("Construção de futura Escola Municipal de Ensino Fundamental em tempo integral na Av. Irene Lopes - Engenho do Mato")</f>
        <v>CONSTRUÇÃO DE FUTURA ESCOLA MUNICIPAL DE ENSINO FUNDAMENTAL EM TEMPO INTEGRAL NA AV. IRENE LOPES - ENGENHO DO MATO</v>
      </c>
      <c r="D3" s="120"/>
      <c r="E3" s="120"/>
      <c r="F3" s="120"/>
      <c r="G3" s="120"/>
      <c r="H3" s="120"/>
      <c r="I3" s="6"/>
      <c r="J3" s="121" t="s">
        <v>3</v>
      </c>
      <c r="K3" s="121"/>
      <c r="L3" s="121"/>
      <c r="M3" s="6"/>
      <c r="N3" s="6"/>
      <c r="O3" s="6"/>
      <c r="P3" s="6"/>
    </row>
    <row r="4" spans="1:16" ht="15.75" thickBot="1">
      <c r="A4" s="2"/>
      <c r="B4" s="3"/>
      <c r="C4" s="7"/>
      <c r="D4" s="8"/>
      <c r="E4" s="4"/>
      <c r="F4" s="4"/>
      <c r="G4" s="4"/>
      <c r="H4" s="4"/>
      <c r="I4" s="9"/>
      <c r="J4" s="122" t="s">
        <v>4</v>
      </c>
      <c r="K4" s="122"/>
      <c r="L4" s="122"/>
      <c r="M4" s="6"/>
      <c r="N4" s="6"/>
      <c r="O4" s="6"/>
      <c r="P4" s="6"/>
    </row>
    <row r="5" spans="1:16" ht="15.75" thickBot="1">
      <c r="A5" s="129" t="s">
        <v>5</v>
      </c>
      <c r="B5" s="10" t="s">
        <v>6</v>
      </c>
      <c r="C5" s="11"/>
      <c r="D5" s="12" t="s">
        <v>7</v>
      </c>
      <c r="E5" s="116" t="s">
        <v>8</v>
      </c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8"/>
    </row>
    <row r="6" spans="1:16" ht="15.75" thickBot="1">
      <c r="A6" s="130"/>
      <c r="B6" s="13" t="s">
        <v>9</v>
      </c>
      <c r="C6" s="14"/>
      <c r="D6" s="15" t="s">
        <v>10</v>
      </c>
      <c r="E6" s="16" t="s">
        <v>11</v>
      </c>
      <c r="F6" s="17" t="s">
        <v>12</v>
      </c>
      <c r="G6" s="17" t="s">
        <v>13</v>
      </c>
      <c r="H6" s="18" t="s">
        <v>14</v>
      </c>
      <c r="I6" s="17" t="s">
        <v>15</v>
      </c>
      <c r="J6" s="18" t="s">
        <v>16</v>
      </c>
      <c r="K6" s="17" t="s">
        <v>17</v>
      </c>
      <c r="L6" s="19" t="s">
        <v>18</v>
      </c>
      <c r="M6" s="19" t="s">
        <v>19</v>
      </c>
      <c r="N6" s="19" t="s">
        <v>20</v>
      </c>
      <c r="O6" s="19" t="s">
        <v>21</v>
      </c>
      <c r="P6" s="19" t="s">
        <v>22</v>
      </c>
    </row>
    <row r="7" spans="1:16">
      <c r="A7" s="126" t="s">
        <v>23</v>
      </c>
      <c r="B7" s="114" t="s">
        <v>24</v>
      </c>
      <c r="C7" s="20" t="s">
        <v>25</v>
      </c>
      <c r="D7" s="21">
        <f>SUM(E7:P7)</f>
        <v>1</v>
      </c>
      <c r="E7" s="22">
        <v>0.12</v>
      </c>
      <c r="F7" s="22">
        <v>0.1</v>
      </c>
      <c r="G7" s="22">
        <v>0.1</v>
      </c>
      <c r="H7" s="22">
        <v>7.5999999999999998E-2</v>
      </c>
      <c r="I7" s="22">
        <v>7.5499999999999998E-2</v>
      </c>
      <c r="J7" s="22">
        <v>7.5499999999999998E-2</v>
      </c>
      <c r="K7" s="22">
        <v>7.5499999999999998E-2</v>
      </c>
      <c r="L7" s="22">
        <v>7.5499999999999998E-2</v>
      </c>
      <c r="M7" s="22">
        <v>7.5499999999999998E-2</v>
      </c>
      <c r="N7" s="22">
        <v>7.5499999999999998E-2</v>
      </c>
      <c r="O7" s="22">
        <v>7.5499999999999998E-2</v>
      </c>
      <c r="P7" s="88">
        <v>7.5499999999999998E-2</v>
      </c>
    </row>
    <row r="8" spans="1:16">
      <c r="A8" s="127"/>
      <c r="B8" s="115"/>
      <c r="C8" s="25" t="s">
        <v>26</v>
      </c>
      <c r="D8" s="26">
        <f>6059.77+629356.5</f>
        <v>635416.27</v>
      </c>
      <c r="E8" s="27">
        <f>E7*D8</f>
        <v>76249.952399999995</v>
      </c>
      <c r="F8" s="27">
        <f>F7*D8</f>
        <v>63541.627000000008</v>
      </c>
      <c r="G8" s="27">
        <f>G7*D8</f>
        <v>63541.627000000008</v>
      </c>
      <c r="H8" s="27">
        <f>H7*D8</f>
        <v>48291.63652</v>
      </c>
      <c r="I8" s="27">
        <f>I7*D8</f>
        <v>47973.928384999999</v>
      </c>
      <c r="J8" s="27">
        <f>J7*D8</f>
        <v>47973.928384999999</v>
      </c>
      <c r="K8" s="27">
        <f>K7*D8</f>
        <v>47973.928384999999</v>
      </c>
      <c r="L8" s="27">
        <f>L7*D8</f>
        <v>47973.928384999999</v>
      </c>
      <c r="M8" s="27">
        <f>M7*D8</f>
        <v>47973.928384999999</v>
      </c>
      <c r="N8" s="27">
        <f>N7*D8</f>
        <v>47973.928384999999</v>
      </c>
      <c r="O8" s="27">
        <f>O7*D8</f>
        <v>47973.928384999999</v>
      </c>
      <c r="P8" s="41">
        <f>P7*D8</f>
        <v>47973.928384999999</v>
      </c>
    </row>
    <row r="9" spans="1:16">
      <c r="A9" s="127"/>
      <c r="B9" s="29"/>
      <c r="C9" s="25"/>
      <c r="D9" s="30" t="s">
        <v>27</v>
      </c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3"/>
    </row>
    <row r="10" spans="1:16" ht="15.75" thickBot="1">
      <c r="A10" s="128"/>
      <c r="B10" s="84"/>
      <c r="C10" s="78"/>
      <c r="D10" s="32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104"/>
    </row>
    <row r="11" spans="1:16">
      <c r="A11" s="126" t="s">
        <v>28</v>
      </c>
      <c r="B11" s="123" t="s">
        <v>29</v>
      </c>
      <c r="C11" s="77" t="s">
        <v>25</v>
      </c>
      <c r="D11" s="33">
        <f>SUM(E11:P11)</f>
        <v>1</v>
      </c>
      <c r="E11" s="34">
        <v>0.12</v>
      </c>
      <c r="F11" s="34">
        <v>0.1</v>
      </c>
      <c r="G11" s="34">
        <v>0.1</v>
      </c>
      <c r="H11" s="34">
        <v>6.3399999999999998E-2</v>
      </c>
      <c r="I11" s="34">
        <v>0.1</v>
      </c>
      <c r="J11" s="34">
        <v>6.3399999999999998E-2</v>
      </c>
      <c r="K11" s="34">
        <v>0.1</v>
      </c>
      <c r="L11" s="34">
        <v>0.1</v>
      </c>
      <c r="M11" s="34">
        <v>6.3299999999999995E-2</v>
      </c>
      <c r="N11" s="34">
        <v>6.3299999999999995E-2</v>
      </c>
      <c r="O11" s="34">
        <v>6.3299999999999995E-2</v>
      </c>
      <c r="P11" s="40">
        <v>6.3299999999999995E-2</v>
      </c>
    </row>
    <row r="12" spans="1:16">
      <c r="A12" s="127"/>
      <c r="B12" s="115"/>
      <c r="C12" s="25" t="s">
        <v>26</v>
      </c>
      <c r="D12" s="35">
        <f>79770.05</f>
        <v>79770.05</v>
      </c>
      <c r="E12" s="27">
        <f>E11*D12</f>
        <v>9572.4060000000009</v>
      </c>
      <c r="F12" s="27">
        <f>F11*D12</f>
        <v>7977.005000000001</v>
      </c>
      <c r="G12" s="27">
        <f>G11*D12</f>
        <v>7977.005000000001</v>
      </c>
      <c r="H12" s="27">
        <f>H11*D12</f>
        <v>5057.4211699999996</v>
      </c>
      <c r="I12" s="27">
        <f>I11*D12</f>
        <v>7977.005000000001</v>
      </c>
      <c r="J12" s="27">
        <f>J11*D12</f>
        <v>5057.4211699999996</v>
      </c>
      <c r="K12" s="27">
        <f>K11*D12</f>
        <v>7977.005000000001</v>
      </c>
      <c r="L12" s="27">
        <f>L11*D12</f>
        <v>7977.005000000001</v>
      </c>
      <c r="M12" s="27">
        <f>M11*D12</f>
        <v>5049.4441649999999</v>
      </c>
      <c r="N12" s="27">
        <f>N11*D12</f>
        <v>5049.4441649999999</v>
      </c>
      <c r="O12" s="27">
        <f>O11*D12</f>
        <v>5049.4441649999999</v>
      </c>
      <c r="P12" s="41">
        <f>P11*D12</f>
        <v>5049.4441649999999</v>
      </c>
    </row>
    <row r="13" spans="1:16">
      <c r="A13" s="127"/>
      <c r="B13" s="31"/>
      <c r="C13" s="25"/>
      <c r="D13" s="30" t="s">
        <v>27</v>
      </c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89"/>
    </row>
    <row r="14" spans="1:16" ht="15.75" thickBot="1">
      <c r="A14" s="128"/>
      <c r="B14" s="84"/>
      <c r="C14" s="78"/>
      <c r="D14" s="30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104"/>
    </row>
    <row r="15" spans="1:16">
      <c r="A15" s="126" t="s">
        <v>30</v>
      </c>
      <c r="B15" s="112" t="s">
        <v>31</v>
      </c>
      <c r="C15" s="25" t="s">
        <v>25</v>
      </c>
      <c r="D15" s="33">
        <f>SUM(E15:P15)</f>
        <v>0.99999999999999989</v>
      </c>
      <c r="E15" s="34">
        <v>0.16</v>
      </c>
      <c r="F15" s="34">
        <v>0.22</v>
      </c>
      <c r="G15" s="34">
        <v>0.22</v>
      </c>
      <c r="H15" s="34">
        <v>0.1</v>
      </c>
      <c r="I15" s="34">
        <v>0.1</v>
      </c>
      <c r="J15" s="34">
        <v>0.1</v>
      </c>
      <c r="K15" s="34">
        <v>0.1</v>
      </c>
      <c r="L15" s="34"/>
      <c r="M15" s="34"/>
      <c r="N15" s="34"/>
      <c r="O15" s="34"/>
      <c r="P15" s="40"/>
    </row>
    <row r="16" spans="1:16">
      <c r="A16" s="127"/>
      <c r="B16" s="113"/>
      <c r="C16" s="25" t="s">
        <v>26</v>
      </c>
      <c r="D16" s="35">
        <f>55481.15+1793.4</f>
        <v>57274.55</v>
      </c>
      <c r="E16" s="27">
        <f>E15*D16</f>
        <v>9163.9279999999999</v>
      </c>
      <c r="F16" s="27">
        <f>F15*D16</f>
        <v>12600.401</v>
      </c>
      <c r="G16" s="27">
        <f>G15*D16</f>
        <v>12600.401</v>
      </c>
      <c r="H16" s="27">
        <f>H15*D16</f>
        <v>5727.4550000000008</v>
      </c>
      <c r="I16" s="27">
        <f>I15*D16</f>
        <v>5727.4550000000008</v>
      </c>
      <c r="J16" s="27">
        <f>J15*D16</f>
        <v>5727.4550000000008</v>
      </c>
      <c r="K16" s="27">
        <f>K15*D16</f>
        <v>5727.4550000000008</v>
      </c>
      <c r="L16" s="27"/>
      <c r="M16" s="27"/>
      <c r="N16" s="27"/>
      <c r="O16" s="27"/>
      <c r="P16" s="41"/>
    </row>
    <row r="17" spans="1:16">
      <c r="A17" s="127"/>
      <c r="B17" s="37"/>
      <c r="C17" s="25"/>
      <c r="D17" s="30" t="s">
        <v>27</v>
      </c>
      <c r="E17" s="38"/>
      <c r="F17" s="38"/>
      <c r="G17" s="38"/>
      <c r="H17" s="38"/>
      <c r="I17" s="38"/>
      <c r="J17" s="38"/>
      <c r="K17" s="38"/>
      <c r="L17" s="87"/>
      <c r="M17" s="87"/>
      <c r="N17" s="87"/>
      <c r="O17" s="87"/>
      <c r="P17" s="105"/>
    </row>
    <row r="18" spans="1:16" ht="15.75" thickBot="1">
      <c r="A18" s="128"/>
      <c r="B18" s="84"/>
      <c r="C18" s="78"/>
      <c r="D18" s="30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104"/>
    </row>
    <row r="19" spans="1:16">
      <c r="A19" s="126" t="s">
        <v>32</v>
      </c>
      <c r="B19" s="112" t="s">
        <v>33</v>
      </c>
      <c r="C19" s="25" t="s">
        <v>25</v>
      </c>
      <c r="D19" s="33">
        <f>SUM(E19:P19)</f>
        <v>1</v>
      </c>
      <c r="E19" s="34">
        <v>0.12</v>
      </c>
      <c r="F19" s="34">
        <v>0.1</v>
      </c>
      <c r="G19" s="34">
        <v>0.08</v>
      </c>
      <c r="H19" s="34">
        <v>0.08</v>
      </c>
      <c r="I19" s="34">
        <v>7.7499999999999999E-2</v>
      </c>
      <c r="J19" s="34">
        <v>7.7499999999999999E-2</v>
      </c>
      <c r="K19" s="34">
        <v>7.7499999999999999E-2</v>
      </c>
      <c r="L19" s="34">
        <v>7.7499999999999999E-2</v>
      </c>
      <c r="M19" s="34">
        <v>7.7499999999999999E-2</v>
      </c>
      <c r="N19" s="34">
        <v>7.7499999999999999E-2</v>
      </c>
      <c r="O19" s="34">
        <v>7.7499999999999999E-2</v>
      </c>
      <c r="P19" s="40">
        <v>7.7499999999999999E-2</v>
      </c>
    </row>
    <row r="20" spans="1:16">
      <c r="A20" s="127"/>
      <c r="B20" s="113"/>
      <c r="C20" s="25" t="s">
        <v>26</v>
      </c>
      <c r="D20" s="35">
        <f>151303.59</f>
        <v>151303.59</v>
      </c>
      <c r="E20" s="27">
        <f>E19*D20</f>
        <v>18156.430799999998</v>
      </c>
      <c r="F20" s="27">
        <f>F19*D20</f>
        <v>15130.359</v>
      </c>
      <c r="G20" s="27">
        <f>G19*D20</f>
        <v>12104.287200000001</v>
      </c>
      <c r="H20" s="27">
        <f>H19*D20</f>
        <v>12104.287200000001</v>
      </c>
      <c r="I20" s="27">
        <f>I19*D20</f>
        <v>11726.028225</v>
      </c>
      <c r="J20" s="27">
        <f>J19*D20</f>
        <v>11726.028225</v>
      </c>
      <c r="K20" s="27">
        <f>K19*D20</f>
        <v>11726.028225</v>
      </c>
      <c r="L20" s="27">
        <f>L19*D20</f>
        <v>11726.028225</v>
      </c>
      <c r="M20" s="27">
        <f>M19*D20</f>
        <v>11726.028225</v>
      </c>
      <c r="N20" s="27">
        <f>N19*D20</f>
        <v>11726.028225</v>
      </c>
      <c r="O20" s="27">
        <f>O19*D20</f>
        <v>11726.028225</v>
      </c>
      <c r="P20" s="41">
        <f>P19*D20</f>
        <v>11726.028225</v>
      </c>
    </row>
    <row r="21" spans="1:16">
      <c r="A21" s="127"/>
      <c r="B21" s="37"/>
      <c r="C21" s="25"/>
      <c r="D21" s="30" t="s">
        <v>27</v>
      </c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90"/>
    </row>
    <row r="22" spans="1:16" ht="15.75" thickBot="1">
      <c r="A22" s="128"/>
      <c r="B22" s="84"/>
      <c r="C22" s="78"/>
      <c r="D22" s="30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104"/>
    </row>
    <row r="23" spans="1:16">
      <c r="A23" s="126" t="s">
        <v>34</v>
      </c>
      <c r="B23" s="112" t="s">
        <v>35</v>
      </c>
      <c r="C23" s="25" t="s">
        <v>25</v>
      </c>
      <c r="D23" s="33">
        <f>SUM(E23:P23)</f>
        <v>1</v>
      </c>
      <c r="E23" s="34">
        <v>0.12</v>
      </c>
      <c r="F23" s="34">
        <v>0.15</v>
      </c>
      <c r="G23" s="34">
        <v>0.1</v>
      </c>
      <c r="H23" s="34">
        <v>4.3400000000000001E-2</v>
      </c>
      <c r="I23" s="34">
        <v>4.3299999999999998E-2</v>
      </c>
      <c r="J23" s="34">
        <v>4.3299999999999998E-2</v>
      </c>
      <c r="K23" s="34">
        <v>4.3299999999999998E-2</v>
      </c>
      <c r="L23" s="34">
        <v>4.3299999999999998E-2</v>
      </c>
      <c r="M23" s="34">
        <v>4.3400000000000001E-2</v>
      </c>
      <c r="N23" s="34">
        <v>0.1</v>
      </c>
      <c r="O23" s="34">
        <v>0.12</v>
      </c>
      <c r="P23" s="40">
        <v>0.15</v>
      </c>
    </row>
    <row r="24" spans="1:16">
      <c r="A24" s="127"/>
      <c r="B24" s="113"/>
      <c r="C24" s="25" t="s">
        <v>26</v>
      </c>
      <c r="D24" s="26">
        <v>246792.02</v>
      </c>
      <c r="E24" s="27">
        <f>E23*D24</f>
        <v>29615.042399999998</v>
      </c>
      <c r="F24" s="27">
        <f>F23*D24</f>
        <v>37018.803</v>
      </c>
      <c r="G24" s="27">
        <f>G23*D24</f>
        <v>24679.202000000001</v>
      </c>
      <c r="H24" s="27">
        <f>H23*D24</f>
        <v>10710.773668</v>
      </c>
      <c r="I24" s="27">
        <f>I23*D24</f>
        <v>10686.094465999999</v>
      </c>
      <c r="J24" s="27">
        <f>J23*D24</f>
        <v>10686.094465999999</v>
      </c>
      <c r="K24" s="27">
        <f>K23*D24</f>
        <v>10686.094465999999</v>
      </c>
      <c r="L24" s="27">
        <f>L23*D24</f>
        <v>10686.094465999999</v>
      </c>
      <c r="M24" s="27">
        <f>M23*D24</f>
        <v>10710.773668</v>
      </c>
      <c r="N24" s="27">
        <f>N23*D24</f>
        <v>24679.202000000001</v>
      </c>
      <c r="O24" s="27">
        <f>O23*D24</f>
        <v>29615.042399999998</v>
      </c>
      <c r="P24" s="41">
        <f>P23*D24</f>
        <v>37018.803</v>
      </c>
    </row>
    <row r="25" spans="1:16">
      <c r="A25" s="127"/>
      <c r="B25" s="37"/>
      <c r="C25" s="25"/>
      <c r="D25" s="30" t="s">
        <v>27</v>
      </c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3"/>
    </row>
    <row r="26" spans="1:16" ht="15.75" thickBot="1">
      <c r="A26" s="128"/>
      <c r="B26" s="84"/>
      <c r="C26" s="78"/>
      <c r="D26" s="30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104"/>
    </row>
    <row r="27" spans="1:16">
      <c r="A27" s="126" t="s">
        <v>36</v>
      </c>
      <c r="B27" s="124" t="s">
        <v>37</v>
      </c>
      <c r="C27" s="44" t="s">
        <v>25</v>
      </c>
      <c r="D27" s="33">
        <f>SUM(E27:P27)</f>
        <v>1</v>
      </c>
      <c r="E27" s="34"/>
      <c r="F27" s="34"/>
      <c r="G27" s="34">
        <v>0.2</v>
      </c>
      <c r="H27" s="34">
        <v>0.18</v>
      </c>
      <c r="I27" s="34">
        <v>0.16</v>
      </c>
      <c r="J27" s="34">
        <v>0.16</v>
      </c>
      <c r="K27" s="34">
        <v>0.16</v>
      </c>
      <c r="L27" s="34">
        <v>0.14000000000000001</v>
      </c>
      <c r="M27" s="86"/>
      <c r="N27" s="34"/>
      <c r="O27" s="34"/>
      <c r="P27" s="40"/>
    </row>
    <row r="28" spans="1:16">
      <c r="A28" s="127"/>
      <c r="B28" s="125"/>
      <c r="C28" s="44" t="s">
        <v>26</v>
      </c>
      <c r="D28" s="26">
        <v>37901.46</v>
      </c>
      <c r="E28" s="27"/>
      <c r="F28" s="27"/>
      <c r="G28" s="27">
        <f>G27*D28</f>
        <v>7580.2920000000004</v>
      </c>
      <c r="H28" s="27">
        <f>H27*D28</f>
        <v>6822.2627999999995</v>
      </c>
      <c r="I28" s="27">
        <f>I27*D28</f>
        <v>6064.2335999999996</v>
      </c>
      <c r="J28" s="27">
        <f>J27*D28</f>
        <v>6064.2335999999996</v>
      </c>
      <c r="K28" s="27">
        <f>K27*D28</f>
        <v>6064.2335999999996</v>
      </c>
      <c r="L28" s="27">
        <f>L27*D28</f>
        <v>5306.2044000000005</v>
      </c>
      <c r="M28" s="56"/>
      <c r="N28" s="27"/>
      <c r="O28" s="27"/>
      <c r="P28" s="41"/>
    </row>
    <row r="29" spans="1:16">
      <c r="A29" s="127"/>
      <c r="B29" s="45"/>
      <c r="C29" s="44"/>
      <c r="D29" s="30" t="s">
        <v>27</v>
      </c>
      <c r="E29" s="56"/>
      <c r="F29" s="56"/>
      <c r="G29" s="46"/>
      <c r="H29" s="46"/>
      <c r="I29" s="46"/>
      <c r="J29" s="46"/>
      <c r="K29" s="46"/>
      <c r="L29" s="46"/>
      <c r="M29" s="56"/>
      <c r="N29" s="56"/>
      <c r="O29" s="56"/>
      <c r="P29" s="85"/>
    </row>
    <row r="30" spans="1:16" ht="15.75" thickBot="1">
      <c r="A30" s="128"/>
      <c r="B30" s="84"/>
      <c r="C30" s="78"/>
      <c r="D30" s="30"/>
      <c r="E30" s="34"/>
      <c r="F30" s="34"/>
      <c r="G30" s="27"/>
      <c r="H30" s="28"/>
      <c r="I30" s="28"/>
      <c r="J30" s="28"/>
      <c r="K30" s="27"/>
      <c r="L30" s="27"/>
      <c r="M30" s="27"/>
      <c r="N30" s="27"/>
      <c r="O30" s="28"/>
      <c r="P30" s="104"/>
    </row>
    <row r="31" spans="1:16">
      <c r="A31" s="126" t="s">
        <v>38</v>
      </c>
      <c r="B31" s="112" t="s">
        <v>39</v>
      </c>
      <c r="C31" s="25" t="s">
        <v>25</v>
      </c>
      <c r="D31" s="33">
        <f>SUM(E31:P31)</f>
        <v>0.99999999999999989</v>
      </c>
      <c r="E31" s="86"/>
      <c r="F31" s="86"/>
      <c r="G31" s="86"/>
      <c r="H31" s="86"/>
      <c r="I31" s="86"/>
      <c r="J31" s="86"/>
      <c r="K31" s="86"/>
      <c r="L31" s="34">
        <v>0.28000000000000003</v>
      </c>
      <c r="M31" s="34">
        <v>0.22</v>
      </c>
      <c r="N31" s="34">
        <v>0.2</v>
      </c>
      <c r="O31" s="34">
        <v>0.18</v>
      </c>
      <c r="P31" s="40">
        <v>0.12</v>
      </c>
    </row>
    <row r="32" spans="1:16">
      <c r="A32" s="127"/>
      <c r="B32" s="113"/>
      <c r="C32" s="25" t="s">
        <v>26</v>
      </c>
      <c r="D32" s="26">
        <v>81950.5</v>
      </c>
      <c r="E32" s="56"/>
      <c r="F32" s="56"/>
      <c r="G32" s="56"/>
      <c r="H32" s="56"/>
      <c r="I32" s="56"/>
      <c r="J32" s="56"/>
      <c r="K32" s="56"/>
      <c r="L32" s="27">
        <f>L31*D32</f>
        <v>22946.140000000003</v>
      </c>
      <c r="M32" s="27">
        <f>M31*D32</f>
        <v>18029.11</v>
      </c>
      <c r="N32" s="27">
        <f>N31*D32</f>
        <v>16390.100000000002</v>
      </c>
      <c r="O32" s="27">
        <f>O31*D32</f>
        <v>14751.09</v>
      </c>
      <c r="P32" s="41">
        <f>P31*D32</f>
        <v>9834.06</v>
      </c>
    </row>
    <row r="33" spans="1:16">
      <c r="A33" s="127"/>
      <c r="B33" s="37"/>
      <c r="C33" s="25"/>
      <c r="D33" s="30" t="s">
        <v>27</v>
      </c>
      <c r="E33" s="56"/>
      <c r="F33" s="56"/>
      <c r="G33" s="56"/>
      <c r="H33" s="56"/>
      <c r="I33" s="56"/>
      <c r="J33" s="56"/>
      <c r="K33" s="56"/>
      <c r="L33" s="47"/>
      <c r="M33" s="47"/>
      <c r="N33" s="47"/>
      <c r="O33" s="47"/>
      <c r="P33" s="48"/>
    </row>
    <row r="34" spans="1:16" ht="15.75" thickBot="1">
      <c r="A34" s="128"/>
      <c r="B34" s="84"/>
      <c r="C34" s="78"/>
      <c r="D34" s="30"/>
      <c r="E34" s="34"/>
      <c r="F34" s="34"/>
      <c r="G34" s="27"/>
      <c r="H34" s="27"/>
      <c r="I34" s="27"/>
      <c r="J34" s="27"/>
      <c r="K34" s="27"/>
      <c r="L34" s="27"/>
      <c r="M34" s="28"/>
      <c r="N34" s="28"/>
      <c r="O34" s="28"/>
      <c r="P34" s="104"/>
    </row>
    <row r="35" spans="1:16">
      <c r="A35" s="126" t="s">
        <v>40</v>
      </c>
      <c r="B35" s="112" t="s">
        <v>41</v>
      </c>
      <c r="C35" s="25" t="s">
        <v>25</v>
      </c>
      <c r="D35" s="33">
        <f>SUM(E35:P35)</f>
        <v>0.99999999999999989</v>
      </c>
      <c r="E35" s="86"/>
      <c r="F35" s="86"/>
      <c r="G35" s="86"/>
      <c r="H35" s="86"/>
      <c r="I35" s="86"/>
      <c r="J35" s="34">
        <v>0.35</v>
      </c>
      <c r="K35" s="34">
        <v>0.35</v>
      </c>
      <c r="L35" s="86"/>
      <c r="M35" s="86"/>
      <c r="N35" s="34">
        <v>0.08</v>
      </c>
      <c r="O35" s="34">
        <v>0.1</v>
      </c>
      <c r="P35" s="40">
        <v>0.12</v>
      </c>
    </row>
    <row r="36" spans="1:16">
      <c r="A36" s="127"/>
      <c r="B36" s="113"/>
      <c r="C36" s="25" t="s">
        <v>26</v>
      </c>
      <c r="D36" s="26">
        <f>235671.34+25467.29</f>
        <v>261138.63</v>
      </c>
      <c r="E36" s="56"/>
      <c r="F36" s="56"/>
      <c r="G36" s="56"/>
      <c r="H36" s="56"/>
      <c r="I36" s="56"/>
      <c r="J36" s="27">
        <f>J35*D36</f>
        <v>91398.520499999999</v>
      </c>
      <c r="K36" s="27">
        <f>K35*D36</f>
        <v>91398.520499999999</v>
      </c>
      <c r="L36" s="56"/>
      <c r="M36" s="56"/>
      <c r="N36" s="27">
        <f>N35*D36</f>
        <v>20891.090400000001</v>
      </c>
      <c r="O36" s="27">
        <f>O35*D36</f>
        <v>26113.863000000001</v>
      </c>
      <c r="P36" s="41">
        <f>P35*D36</f>
        <v>31336.635599999998</v>
      </c>
    </row>
    <row r="37" spans="1:16">
      <c r="A37" s="127"/>
      <c r="B37" s="37"/>
      <c r="C37" s="25"/>
      <c r="D37" s="30" t="s">
        <v>27</v>
      </c>
      <c r="E37" s="56"/>
      <c r="F37" s="56"/>
      <c r="G37" s="56"/>
      <c r="H37" s="56"/>
      <c r="I37" s="56"/>
      <c r="J37" s="49"/>
      <c r="K37" s="49"/>
      <c r="L37" s="56"/>
      <c r="M37" s="56"/>
      <c r="N37" s="49"/>
      <c r="O37" s="49"/>
      <c r="P37" s="50"/>
    </row>
    <row r="38" spans="1:16" ht="15.75" thickBot="1">
      <c r="A38" s="128"/>
      <c r="B38" s="84"/>
      <c r="C38" s="78"/>
      <c r="D38" s="30"/>
      <c r="E38" s="34"/>
      <c r="F38" s="28"/>
      <c r="G38" s="28"/>
      <c r="H38" s="28"/>
      <c r="I38" s="28"/>
      <c r="J38" s="28"/>
      <c r="K38" s="27"/>
      <c r="L38" s="28"/>
      <c r="M38" s="28"/>
      <c r="N38" s="28"/>
      <c r="O38" s="28"/>
      <c r="P38" s="104"/>
    </row>
    <row r="39" spans="1:16">
      <c r="A39" s="126" t="s">
        <v>42</v>
      </c>
      <c r="B39" s="112" t="s">
        <v>43</v>
      </c>
      <c r="C39" s="25" t="s">
        <v>25</v>
      </c>
      <c r="D39" s="33">
        <f>SUM(E39:P39)</f>
        <v>1</v>
      </c>
      <c r="E39" s="86"/>
      <c r="F39" s="34">
        <v>0.02</v>
      </c>
      <c r="G39" s="34">
        <v>0.06</v>
      </c>
      <c r="H39" s="34">
        <v>8.5000000000000006E-2</v>
      </c>
      <c r="I39" s="34">
        <v>8.5000000000000006E-2</v>
      </c>
      <c r="J39" s="34">
        <v>0.13500000000000001</v>
      </c>
      <c r="K39" s="34">
        <v>0.18</v>
      </c>
      <c r="L39" s="34">
        <v>0.13500000000000001</v>
      </c>
      <c r="M39" s="34">
        <v>0.12</v>
      </c>
      <c r="N39" s="34">
        <v>0.1</v>
      </c>
      <c r="O39" s="34">
        <v>0.06</v>
      </c>
      <c r="P39" s="40">
        <v>0.02</v>
      </c>
    </row>
    <row r="40" spans="1:16">
      <c r="A40" s="127"/>
      <c r="B40" s="113"/>
      <c r="C40" s="25" t="s">
        <v>26</v>
      </c>
      <c r="D40" s="26">
        <f>1538796.23+117026.34</f>
        <v>1655822.57</v>
      </c>
      <c r="E40" s="56"/>
      <c r="F40" s="27">
        <f>F39*D40</f>
        <v>33116.451400000005</v>
      </c>
      <c r="G40" s="27">
        <f>G39*D40</f>
        <v>99349.354200000002</v>
      </c>
      <c r="H40" s="27">
        <f>H39*D40</f>
        <v>140744.91845000003</v>
      </c>
      <c r="I40" s="27">
        <f>I39*D40</f>
        <v>140744.91845000003</v>
      </c>
      <c r="J40" s="27">
        <f>J39*D40</f>
        <v>223536.04695000002</v>
      </c>
      <c r="K40" s="27">
        <f>K39*D40</f>
        <v>298048.0626</v>
      </c>
      <c r="L40" s="27">
        <f>L39*D40</f>
        <v>223536.04695000002</v>
      </c>
      <c r="M40" s="27">
        <f>M39*D40</f>
        <v>198698.7084</v>
      </c>
      <c r="N40" s="27">
        <f>N39*D40</f>
        <v>165582.25700000001</v>
      </c>
      <c r="O40" s="27">
        <f>O39*D40</f>
        <v>99349.354200000002</v>
      </c>
      <c r="P40" s="41">
        <f>P39*D40</f>
        <v>33116.451400000005</v>
      </c>
    </row>
    <row r="41" spans="1:16">
      <c r="A41" s="127"/>
      <c r="B41" s="37"/>
      <c r="C41" s="25"/>
      <c r="D41" s="30" t="s">
        <v>27</v>
      </c>
      <c r="E41" s="87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91"/>
    </row>
    <row r="42" spans="1:16" ht="15.75" thickBot="1">
      <c r="A42" s="128"/>
      <c r="B42" s="84"/>
      <c r="C42" s="78"/>
      <c r="D42" s="30"/>
      <c r="E42" s="28"/>
      <c r="F42" s="28"/>
      <c r="G42" s="28"/>
      <c r="H42" s="28"/>
      <c r="I42" s="28"/>
      <c r="J42" s="28"/>
      <c r="K42" s="28"/>
      <c r="L42" s="28"/>
      <c r="M42" s="28"/>
      <c r="N42" s="87"/>
      <c r="O42" s="28"/>
      <c r="P42" s="104"/>
    </row>
    <row r="43" spans="1:16">
      <c r="A43" s="126" t="s">
        <v>63</v>
      </c>
      <c r="B43" s="112" t="s">
        <v>58</v>
      </c>
      <c r="C43" s="25" t="s">
        <v>25</v>
      </c>
      <c r="D43" s="33">
        <f>SUM(E43:P43)</f>
        <v>1</v>
      </c>
      <c r="E43" s="86"/>
      <c r="F43" s="86"/>
      <c r="G43" s="34">
        <v>0.06</v>
      </c>
      <c r="H43" s="34">
        <v>0.08</v>
      </c>
      <c r="I43" s="34">
        <v>0.1</v>
      </c>
      <c r="J43" s="34">
        <v>0.18</v>
      </c>
      <c r="K43" s="34">
        <v>0.18</v>
      </c>
      <c r="L43" s="34">
        <v>0.1</v>
      </c>
      <c r="M43" s="34">
        <v>0.08</v>
      </c>
      <c r="N43" s="34">
        <v>0.08</v>
      </c>
      <c r="O43" s="34">
        <v>0.08</v>
      </c>
      <c r="P43" s="40">
        <v>0.06</v>
      </c>
    </row>
    <row r="44" spans="1:16">
      <c r="A44" s="127"/>
      <c r="B44" s="113"/>
      <c r="C44" s="25" t="s">
        <v>26</v>
      </c>
      <c r="D44" s="26">
        <f>434197.94+2538.98</f>
        <v>436736.92</v>
      </c>
      <c r="E44" s="56"/>
      <c r="F44" s="56"/>
      <c r="G44" s="27">
        <f>G43*D44</f>
        <v>26204.215199999999</v>
      </c>
      <c r="H44" s="27">
        <f>H43*D44</f>
        <v>34938.953600000001</v>
      </c>
      <c r="I44" s="27">
        <f>I43*D44</f>
        <v>43673.692000000003</v>
      </c>
      <c r="J44" s="27">
        <f>J43*D44</f>
        <v>78612.645599999989</v>
      </c>
      <c r="K44" s="27">
        <f>K43*D44</f>
        <v>78612.645599999989</v>
      </c>
      <c r="L44" s="27">
        <f>L43*D44</f>
        <v>43673.692000000003</v>
      </c>
      <c r="M44" s="27">
        <f>M43*D44</f>
        <v>34938.953600000001</v>
      </c>
      <c r="N44" s="27">
        <f>N43*D44</f>
        <v>34938.953600000001</v>
      </c>
      <c r="O44" s="27">
        <f>O43*D44</f>
        <v>34938.953600000001</v>
      </c>
      <c r="P44" s="41">
        <f>P43*D44</f>
        <v>26204.215199999999</v>
      </c>
    </row>
    <row r="45" spans="1:16">
      <c r="A45" s="127"/>
      <c r="B45" s="37"/>
      <c r="C45" s="25"/>
      <c r="D45" s="30" t="s">
        <v>27</v>
      </c>
      <c r="E45" s="87"/>
      <c r="F45" s="87"/>
      <c r="G45" s="93"/>
      <c r="H45" s="93"/>
      <c r="I45" s="93"/>
      <c r="J45" s="93"/>
      <c r="K45" s="93"/>
      <c r="L45" s="93"/>
      <c r="M45" s="93"/>
      <c r="N45" s="93"/>
      <c r="O45" s="93"/>
      <c r="P45" s="106"/>
    </row>
    <row r="46" spans="1:16" ht="15.75" thickBot="1">
      <c r="A46" s="128"/>
      <c r="B46" s="84"/>
      <c r="C46" s="78"/>
      <c r="D46" s="30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104"/>
    </row>
    <row r="47" spans="1:16">
      <c r="A47" s="126" t="s">
        <v>44</v>
      </c>
      <c r="B47" s="112" t="s">
        <v>45</v>
      </c>
      <c r="C47" s="25" t="s">
        <v>25</v>
      </c>
      <c r="D47" s="33">
        <f>SUM(E47:P47)</f>
        <v>1</v>
      </c>
      <c r="E47" s="86"/>
      <c r="F47" s="86"/>
      <c r="G47" s="86"/>
      <c r="H47" s="34">
        <v>0.06</v>
      </c>
      <c r="I47" s="34">
        <v>0.1</v>
      </c>
      <c r="J47" s="34">
        <v>0.13</v>
      </c>
      <c r="K47" s="34">
        <v>0.15</v>
      </c>
      <c r="L47" s="34">
        <v>0.15</v>
      </c>
      <c r="M47" s="34">
        <v>0.12</v>
      </c>
      <c r="N47" s="34">
        <v>0.13</v>
      </c>
      <c r="O47" s="34">
        <v>0.08</v>
      </c>
      <c r="P47" s="40">
        <v>0.08</v>
      </c>
    </row>
    <row r="48" spans="1:16">
      <c r="A48" s="127"/>
      <c r="B48" s="113"/>
      <c r="C48" s="25" t="s">
        <v>26</v>
      </c>
      <c r="D48" s="26">
        <f>1356727.8+3377.84</f>
        <v>1360105.6400000001</v>
      </c>
      <c r="E48" s="56"/>
      <c r="F48" s="56"/>
      <c r="G48" s="56"/>
      <c r="H48" s="27">
        <f>H47*D48</f>
        <v>81606.338400000008</v>
      </c>
      <c r="I48" s="27">
        <f>I47*D48</f>
        <v>136010.56400000001</v>
      </c>
      <c r="J48" s="27">
        <f>J47*D48</f>
        <v>176813.73320000002</v>
      </c>
      <c r="K48" s="27">
        <f>K47*D48</f>
        <v>204015.84600000002</v>
      </c>
      <c r="L48" s="27">
        <f>L47*D48</f>
        <v>204015.84600000002</v>
      </c>
      <c r="M48" s="27">
        <f>M47*D48</f>
        <v>163212.67680000002</v>
      </c>
      <c r="N48" s="27">
        <f>N47*D48</f>
        <v>176813.73320000002</v>
      </c>
      <c r="O48" s="27">
        <f>O47*D48</f>
        <v>108808.45120000001</v>
      </c>
      <c r="P48" s="41">
        <f>P47*D48</f>
        <v>108808.45120000001</v>
      </c>
    </row>
    <row r="49" spans="1:16">
      <c r="A49" s="127"/>
      <c r="B49" s="37"/>
      <c r="C49" s="25"/>
      <c r="D49" s="30" t="s">
        <v>27</v>
      </c>
      <c r="E49" s="87"/>
      <c r="F49" s="87"/>
      <c r="G49" s="87"/>
      <c r="H49" s="52"/>
      <c r="I49" s="52"/>
      <c r="J49" s="52"/>
      <c r="K49" s="52"/>
      <c r="L49" s="52"/>
      <c r="M49" s="52"/>
      <c r="N49" s="52"/>
      <c r="O49" s="52"/>
      <c r="P49" s="53"/>
    </row>
    <row r="50" spans="1:16" ht="15.75" thickBot="1">
      <c r="A50" s="128"/>
      <c r="B50" s="84"/>
      <c r="C50" s="78"/>
      <c r="D50" s="30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104"/>
    </row>
    <row r="51" spans="1:16">
      <c r="A51" s="126" t="s">
        <v>46</v>
      </c>
      <c r="B51" s="112" t="s">
        <v>47</v>
      </c>
      <c r="C51" s="25" t="s">
        <v>25</v>
      </c>
      <c r="D51" s="33">
        <f>SUM(E51:P51)</f>
        <v>1</v>
      </c>
      <c r="E51" s="86"/>
      <c r="F51" s="86"/>
      <c r="G51" s="86"/>
      <c r="H51" s="86"/>
      <c r="I51" s="86"/>
      <c r="J51" s="86"/>
      <c r="K51" s="86"/>
      <c r="L51" s="34">
        <v>0.24</v>
      </c>
      <c r="M51" s="34">
        <v>0.26</v>
      </c>
      <c r="N51" s="34">
        <v>0.22</v>
      </c>
      <c r="O51" s="34">
        <v>0.14000000000000001</v>
      </c>
      <c r="P51" s="40">
        <v>0.14000000000000001</v>
      </c>
    </row>
    <row r="52" spans="1:16">
      <c r="A52" s="127"/>
      <c r="B52" s="113"/>
      <c r="C52" s="25" t="s">
        <v>26</v>
      </c>
      <c r="D52" s="26">
        <f>649839.26+48519.35</f>
        <v>698358.61</v>
      </c>
      <c r="E52" s="56"/>
      <c r="F52" s="56"/>
      <c r="G52" s="56"/>
      <c r="H52" s="56"/>
      <c r="I52" s="56"/>
      <c r="J52" s="56"/>
      <c r="K52" s="56"/>
      <c r="L52" s="27">
        <f>L51*D52</f>
        <v>167606.06639999998</v>
      </c>
      <c r="M52" s="27">
        <f>M51*D52</f>
        <v>181573.23860000001</v>
      </c>
      <c r="N52" s="27">
        <f>N51*D52</f>
        <v>153638.89420000001</v>
      </c>
      <c r="O52" s="27">
        <f>O51*D52</f>
        <v>97770.205400000006</v>
      </c>
      <c r="P52" s="41">
        <f>P51*D52</f>
        <v>97770.205400000006</v>
      </c>
    </row>
    <row r="53" spans="1:16">
      <c r="A53" s="127"/>
      <c r="B53" s="37"/>
      <c r="C53" s="25"/>
      <c r="D53" s="30" t="s">
        <v>27</v>
      </c>
      <c r="E53" s="87"/>
      <c r="F53" s="87"/>
      <c r="G53" s="87"/>
      <c r="H53" s="87"/>
      <c r="I53" s="87"/>
      <c r="J53" s="87"/>
      <c r="K53" s="87"/>
      <c r="L53" s="54"/>
      <c r="M53" s="54"/>
      <c r="N53" s="54"/>
      <c r="O53" s="54"/>
      <c r="P53" s="55"/>
    </row>
    <row r="54" spans="1:16" ht="15.75" thickBot="1">
      <c r="A54" s="128"/>
      <c r="B54" s="84"/>
      <c r="C54" s="78"/>
      <c r="D54" s="30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104"/>
    </row>
    <row r="55" spans="1:16">
      <c r="A55" s="126" t="s">
        <v>64</v>
      </c>
      <c r="B55" s="112" t="s">
        <v>59</v>
      </c>
      <c r="C55" s="25" t="s">
        <v>25</v>
      </c>
      <c r="D55" s="33">
        <f>SUM(E55:P55)</f>
        <v>0.99999999999999978</v>
      </c>
      <c r="E55" s="34"/>
      <c r="F55" s="34"/>
      <c r="G55" s="34">
        <v>0.12</v>
      </c>
      <c r="H55" s="34">
        <v>0.12</v>
      </c>
      <c r="I55" s="34">
        <v>0.1</v>
      </c>
      <c r="J55" s="34">
        <v>0.1</v>
      </c>
      <c r="K55" s="34">
        <v>0.1</v>
      </c>
      <c r="L55" s="34">
        <v>0.08</v>
      </c>
      <c r="M55" s="34">
        <v>0.08</v>
      </c>
      <c r="N55" s="34">
        <v>0.08</v>
      </c>
      <c r="O55" s="34">
        <v>0.1</v>
      </c>
      <c r="P55" s="40">
        <v>0.12</v>
      </c>
    </row>
    <row r="56" spans="1:16">
      <c r="A56" s="127"/>
      <c r="B56" s="113"/>
      <c r="C56" s="25" t="s">
        <v>26</v>
      </c>
      <c r="D56" s="26">
        <f>497306.32+212860.78</f>
        <v>710167.1</v>
      </c>
      <c r="E56" s="27"/>
      <c r="F56" s="27"/>
      <c r="G56" s="27">
        <f>G55*D56</f>
        <v>85220.051999999996</v>
      </c>
      <c r="H56" s="27">
        <f>H55*D56</f>
        <v>85220.051999999996</v>
      </c>
      <c r="I56" s="27">
        <f>I55*D56</f>
        <v>71016.710000000006</v>
      </c>
      <c r="J56" s="27">
        <f>J55*D56</f>
        <v>71016.710000000006</v>
      </c>
      <c r="K56" s="27">
        <f>K55*D56</f>
        <v>71016.710000000006</v>
      </c>
      <c r="L56" s="27">
        <f>L55*D56</f>
        <v>56813.368000000002</v>
      </c>
      <c r="M56" s="27">
        <f>M55*D56</f>
        <v>56813.368000000002</v>
      </c>
      <c r="N56" s="27">
        <f>N55*D56</f>
        <v>56813.368000000002</v>
      </c>
      <c r="O56" s="27">
        <f>O55*D56</f>
        <v>71016.710000000006</v>
      </c>
      <c r="P56" s="41">
        <f>P55*D56</f>
        <v>85220.051999999996</v>
      </c>
    </row>
    <row r="57" spans="1:16">
      <c r="A57" s="127"/>
      <c r="B57" s="37"/>
      <c r="C57" s="25"/>
      <c r="D57" s="30" t="s">
        <v>27</v>
      </c>
      <c r="E57" s="28"/>
      <c r="F57" s="28"/>
      <c r="G57" s="94"/>
      <c r="H57" s="94"/>
      <c r="I57" s="94"/>
      <c r="J57" s="94"/>
      <c r="K57" s="94"/>
      <c r="L57" s="94"/>
      <c r="M57" s="94"/>
      <c r="N57" s="94"/>
      <c r="O57" s="94"/>
      <c r="P57" s="107"/>
    </row>
    <row r="58" spans="1:16" ht="15.75" thickBot="1">
      <c r="A58" s="128"/>
      <c r="B58" s="84"/>
      <c r="C58" s="78"/>
      <c r="D58" s="30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104"/>
    </row>
    <row r="59" spans="1:16">
      <c r="A59" s="126" t="s">
        <v>65</v>
      </c>
      <c r="B59" s="112" t="s">
        <v>60</v>
      </c>
      <c r="C59" s="25" t="s">
        <v>25</v>
      </c>
      <c r="D59" s="33">
        <f>SUM(E59:P59)</f>
        <v>1</v>
      </c>
      <c r="E59" s="96"/>
      <c r="F59" s="96"/>
      <c r="G59" s="96"/>
      <c r="H59" s="34">
        <v>0.08</v>
      </c>
      <c r="I59" s="34">
        <v>0.08</v>
      </c>
      <c r="J59" s="86"/>
      <c r="K59" s="86"/>
      <c r="L59" s="86"/>
      <c r="M59" s="34"/>
      <c r="N59" s="34">
        <v>0.28000000000000003</v>
      </c>
      <c r="O59" s="34">
        <v>0.34</v>
      </c>
      <c r="P59" s="40">
        <v>0.22</v>
      </c>
    </row>
    <row r="60" spans="1:16">
      <c r="A60" s="127"/>
      <c r="B60" s="113"/>
      <c r="C60" s="25" t="s">
        <v>26</v>
      </c>
      <c r="D60" s="26">
        <f>236777.99+1098.25</f>
        <v>237876.24</v>
      </c>
      <c r="E60" s="97"/>
      <c r="F60" s="97"/>
      <c r="G60" s="97"/>
      <c r="H60" s="27">
        <f>H59*D60</f>
        <v>19030.099200000001</v>
      </c>
      <c r="I60" s="27">
        <f>I59*D60</f>
        <v>19030.099200000001</v>
      </c>
      <c r="J60" s="56"/>
      <c r="K60" s="56"/>
      <c r="L60" s="56"/>
      <c r="M60" s="56"/>
      <c r="N60" s="27">
        <f>N59*D60</f>
        <v>66605.347200000004</v>
      </c>
      <c r="O60" s="27">
        <f>O59*D60</f>
        <v>80877.921600000001</v>
      </c>
      <c r="P60" s="41">
        <f>P59*D60</f>
        <v>52332.772799999999</v>
      </c>
    </row>
    <row r="61" spans="1:16">
      <c r="A61" s="127"/>
      <c r="B61" s="37"/>
      <c r="C61" s="25"/>
      <c r="D61" s="30" t="s">
        <v>27</v>
      </c>
      <c r="E61" s="98"/>
      <c r="F61" s="98"/>
      <c r="G61" s="98"/>
      <c r="H61" s="95"/>
      <c r="I61" s="95"/>
      <c r="J61" s="87"/>
      <c r="K61" s="87"/>
      <c r="L61" s="87"/>
      <c r="M61" s="87"/>
      <c r="N61" s="95"/>
      <c r="O61" s="95"/>
      <c r="P61" s="108"/>
    </row>
    <row r="62" spans="1:16" ht="15.75" thickBot="1">
      <c r="A62" s="128"/>
      <c r="B62" s="84"/>
      <c r="C62" s="78"/>
      <c r="D62" s="30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104"/>
    </row>
    <row r="63" spans="1:16">
      <c r="A63" s="126" t="s">
        <v>66</v>
      </c>
      <c r="B63" s="112" t="s">
        <v>61</v>
      </c>
      <c r="C63" s="25" t="s">
        <v>25</v>
      </c>
      <c r="D63" s="33">
        <f>SUM(E63:P63)</f>
        <v>1.0000000000000002</v>
      </c>
      <c r="E63" s="86"/>
      <c r="F63" s="86"/>
      <c r="G63" s="86"/>
      <c r="H63" s="86"/>
      <c r="I63" s="86"/>
      <c r="J63" s="34">
        <v>0.06</v>
      </c>
      <c r="K63" s="34">
        <v>0.16</v>
      </c>
      <c r="L63" s="34">
        <v>0.16</v>
      </c>
      <c r="M63" s="34">
        <v>0.16</v>
      </c>
      <c r="N63" s="34">
        <v>0.16</v>
      </c>
      <c r="O63" s="34">
        <v>0.2</v>
      </c>
      <c r="P63" s="40">
        <v>0.1</v>
      </c>
    </row>
    <row r="64" spans="1:16">
      <c r="A64" s="127"/>
      <c r="B64" s="113"/>
      <c r="C64" s="25" t="s">
        <v>26</v>
      </c>
      <c r="D64" s="26">
        <f>366796.41+40033.66</f>
        <v>406830.06999999995</v>
      </c>
      <c r="E64" s="56"/>
      <c r="F64" s="56"/>
      <c r="G64" s="56"/>
      <c r="H64" s="56"/>
      <c r="I64" s="56"/>
      <c r="J64" s="27">
        <f>J63*D64</f>
        <v>24409.804199999995</v>
      </c>
      <c r="K64" s="27">
        <f>K63*D64</f>
        <v>65092.811199999996</v>
      </c>
      <c r="L64" s="27">
        <f>L63*D64</f>
        <v>65092.811199999996</v>
      </c>
      <c r="M64" s="27">
        <f>M63*D64</f>
        <v>65092.811199999996</v>
      </c>
      <c r="N64" s="27">
        <f>N63*D64</f>
        <v>65092.811199999996</v>
      </c>
      <c r="O64" s="27">
        <f>O63*D64</f>
        <v>81366.013999999996</v>
      </c>
      <c r="P64" s="41">
        <f>P63*D64</f>
        <v>40683.006999999998</v>
      </c>
    </row>
    <row r="65" spans="1:16">
      <c r="A65" s="127"/>
      <c r="B65" s="37"/>
      <c r="C65" s="25"/>
      <c r="D65" s="30" t="s">
        <v>27</v>
      </c>
      <c r="E65" s="87"/>
      <c r="F65" s="87"/>
      <c r="G65" s="87"/>
      <c r="H65" s="87"/>
      <c r="I65" s="87"/>
      <c r="J65" s="99"/>
      <c r="K65" s="99"/>
      <c r="L65" s="99"/>
      <c r="M65" s="99"/>
      <c r="N65" s="99"/>
      <c r="O65" s="99"/>
      <c r="P65" s="109"/>
    </row>
    <row r="66" spans="1:16" ht="15.75" thickBot="1">
      <c r="A66" s="128"/>
      <c r="B66" s="84"/>
      <c r="C66" s="78"/>
      <c r="D66" s="30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104"/>
    </row>
    <row r="67" spans="1:16" s="2" customFormat="1">
      <c r="A67" s="126" t="s">
        <v>67</v>
      </c>
      <c r="B67" s="112" t="s">
        <v>62</v>
      </c>
      <c r="C67" s="25" t="s">
        <v>25</v>
      </c>
      <c r="D67" s="33">
        <f>SUM(E67:P67)</f>
        <v>1</v>
      </c>
      <c r="E67" s="86"/>
      <c r="F67" s="86"/>
      <c r="G67" s="86"/>
      <c r="H67" s="86"/>
      <c r="I67" s="86"/>
      <c r="J67" s="86"/>
      <c r="K67" s="86"/>
      <c r="L67" s="86"/>
      <c r="M67" s="34">
        <v>0.15</v>
      </c>
      <c r="N67" s="34">
        <v>0.15</v>
      </c>
      <c r="O67" s="34">
        <v>0.4</v>
      </c>
      <c r="P67" s="40">
        <v>0.3</v>
      </c>
    </row>
    <row r="68" spans="1:16" s="2" customFormat="1">
      <c r="A68" s="127"/>
      <c r="B68" s="113"/>
      <c r="C68" s="25" t="s">
        <v>26</v>
      </c>
      <c r="D68" s="26">
        <f>266830.03+414789.71</f>
        <v>681619.74</v>
      </c>
      <c r="E68" s="56"/>
      <c r="F68" s="56"/>
      <c r="G68" s="56"/>
      <c r="H68" s="56"/>
      <c r="I68" s="56"/>
      <c r="J68" s="56"/>
      <c r="K68" s="56"/>
      <c r="L68" s="56"/>
      <c r="M68" s="27">
        <f>M67*D68</f>
        <v>102242.961</v>
      </c>
      <c r="N68" s="27">
        <f>N67*D68</f>
        <v>102242.961</v>
      </c>
      <c r="O68" s="27">
        <f>O67*D68</f>
        <v>272647.89600000001</v>
      </c>
      <c r="P68" s="41">
        <f>P67*D68</f>
        <v>204485.92199999999</v>
      </c>
    </row>
    <row r="69" spans="1:16" s="2" customFormat="1">
      <c r="A69" s="127"/>
      <c r="B69" s="37"/>
      <c r="C69" s="25"/>
      <c r="D69" s="30" t="s">
        <v>27</v>
      </c>
      <c r="E69" s="87"/>
      <c r="F69" s="87"/>
      <c r="G69" s="87"/>
      <c r="H69" s="87"/>
      <c r="I69" s="87"/>
      <c r="J69" s="87"/>
      <c r="K69" s="87"/>
      <c r="L69" s="87"/>
      <c r="M69" s="57"/>
      <c r="N69" s="57"/>
      <c r="O69" s="57"/>
      <c r="P69" s="92"/>
    </row>
    <row r="70" spans="1:16" s="2" customFormat="1" ht="15.75" thickBot="1">
      <c r="A70" s="128"/>
      <c r="B70" s="84"/>
      <c r="C70" s="78"/>
      <c r="D70" s="30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104"/>
    </row>
    <row r="71" spans="1:16" s="2" customFormat="1">
      <c r="A71" s="126" t="s">
        <v>48</v>
      </c>
      <c r="B71" s="112" t="s">
        <v>49</v>
      </c>
      <c r="C71" s="25" t="s">
        <v>25</v>
      </c>
      <c r="D71" s="33">
        <f>SUM(E71:P71)</f>
        <v>1</v>
      </c>
      <c r="E71" s="86"/>
      <c r="F71" s="34">
        <v>0.3</v>
      </c>
      <c r="G71" s="34">
        <v>0.3</v>
      </c>
      <c r="H71" s="86"/>
      <c r="I71" s="86"/>
      <c r="J71" s="86"/>
      <c r="K71" s="86"/>
      <c r="L71" s="86"/>
      <c r="M71" s="86"/>
      <c r="N71" s="34">
        <v>0.2</v>
      </c>
      <c r="O71" s="34">
        <v>0.2</v>
      </c>
      <c r="P71" s="110"/>
    </row>
    <row r="72" spans="1:16" s="2" customFormat="1">
      <c r="A72" s="127"/>
      <c r="B72" s="113"/>
      <c r="C72" s="25" t="s">
        <v>26</v>
      </c>
      <c r="D72" s="26">
        <v>44381.02</v>
      </c>
      <c r="E72" s="56"/>
      <c r="F72" s="27">
        <f>F71*D72</f>
        <v>13314.305999999999</v>
      </c>
      <c r="G72" s="27">
        <f>G71*D72</f>
        <v>13314.305999999999</v>
      </c>
      <c r="H72" s="56"/>
      <c r="I72" s="56"/>
      <c r="J72" s="56"/>
      <c r="K72" s="56"/>
      <c r="L72" s="56"/>
      <c r="M72" s="56"/>
      <c r="N72" s="27">
        <f>N71*D72</f>
        <v>8876.2039999999997</v>
      </c>
      <c r="O72" s="27">
        <f>O71*D72</f>
        <v>8876.2039999999997</v>
      </c>
      <c r="P72" s="85"/>
    </row>
    <row r="73" spans="1:16" s="2" customFormat="1">
      <c r="A73" s="127"/>
      <c r="B73" s="37"/>
      <c r="C73" s="25"/>
      <c r="D73" s="30" t="s">
        <v>27</v>
      </c>
      <c r="E73" s="87"/>
      <c r="F73" s="100"/>
      <c r="G73" s="100"/>
      <c r="H73" s="87"/>
      <c r="I73" s="87"/>
      <c r="J73" s="87"/>
      <c r="K73" s="87"/>
      <c r="L73" s="87"/>
      <c r="M73" s="87"/>
      <c r="N73" s="101"/>
      <c r="O73" s="101"/>
      <c r="P73" s="105"/>
    </row>
    <row r="74" spans="1:16" s="2" customFormat="1" ht="15.75" thickBot="1">
      <c r="A74" s="128"/>
      <c r="B74" s="84"/>
      <c r="C74" s="78"/>
      <c r="D74" s="30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104"/>
    </row>
    <row r="75" spans="1:16" s="2" customFormat="1">
      <c r="A75" s="126" t="s">
        <v>50</v>
      </c>
      <c r="B75" s="112" t="s">
        <v>51</v>
      </c>
      <c r="C75" s="25" t="s">
        <v>25</v>
      </c>
      <c r="D75" s="33">
        <v>1</v>
      </c>
      <c r="E75" s="86"/>
      <c r="F75" s="86"/>
      <c r="G75" s="86"/>
      <c r="H75" s="86"/>
      <c r="I75" s="86"/>
      <c r="J75" s="86"/>
      <c r="K75" s="86"/>
      <c r="L75" s="86"/>
      <c r="M75" s="86"/>
      <c r="N75" s="86"/>
      <c r="O75" s="86"/>
      <c r="P75" s="40">
        <v>1</v>
      </c>
    </row>
    <row r="76" spans="1:16" s="2" customFormat="1">
      <c r="A76" s="127"/>
      <c r="B76" s="113"/>
      <c r="C76" s="25" t="s">
        <v>26</v>
      </c>
      <c r="D76" s="26">
        <v>151.6</v>
      </c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41">
        <f>P75*D76</f>
        <v>151.6</v>
      </c>
    </row>
    <row r="77" spans="1:16" s="2" customFormat="1">
      <c r="A77" s="127"/>
      <c r="B77" s="37"/>
      <c r="C77" s="25"/>
      <c r="D77" s="30" t="s">
        <v>27</v>
      </c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111"/>
    </row>
    <row r="78" spans="1:16" s="2" customFormat="1" ht="15.75" thickBot="1">
      <c r="A78" s="128"/>
      <c r="B78" s="84"/>
      <c r="C78" s="78"/>
      <c r="D78" s="30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104"/>
    </row>
    <row r="79" spans="1:16">
      <c r="A79" s="79"/>
      <c r="B79" s="80"/>
      <c r="C79" s="77"/>
      <c r="D79" s="30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104"/>
    </row>
    <row r="80" spans="1:16">
      <c r="A80" s="29"/>
      <c r="B80" s="81" t="s">
        <v>52</v>
      </c>
      <c r="C80" s="25" t="s">
        <v>53</v>
      </c>
      <c r="D80" s="30">
        <f>D8+D12+D16+D20+D24+D28+D32+D36+D40+D44+D48+D52+D56+D60+D64+D68+D72+D76</f>
        <v>7783596.5799999991</v>
      </c>
      <c r="E80" s="58">
        <f>E8+E12+E16+E20+E24</f>
        <v>142757.75959999999</v>
      </c>
      <c r="F80" s="58">
        <f>F8+F12+F16+F20+F24+F40+F72</f>
        <v>182698.95240000004</v>
      </c>
      <c r="G80" s="58">
        <f>G8+G12+G16+G20+G24+G28+G40+G44+G56+G72</f>
        <v>352570.74160000001</v>
      </c>
      <c r="H80" s="58">
        <f>H8+H12+H16+H20+H24+H28+H40+H44+H48+H56+H60</f>
        <v>450254.19800799998</v>
      </c>
      <c r="I80" s="58">
        <f>I8+I12+I16+I20+I24+I28+I40+I44+I48+I56+I60</f>
        <v>500630.72832600004</v>
      </c>
      <c r="J80" s="58">
        <f>J8+J12+J16+J20+J24+J28+J36+J40+J44+J48+J56+J64</f>
        <v>753022.62129600008</v>
      </c>
      <c r="K80" s="58">
        <f>K8+K12+K16+K20+K24+K28+K36+K40+K44+K48+K56+K64</f>
        <v>898339.34057600005</v>
      </c>
      <c r="L80" s="58">
        <f>L8+L12+L20+L24+L28+L32+L40+L44+L48+L52+L56+L64</f>
        <v>867353.23102600011</v>
      </c>
      <c r="M80" s="59">
        <f>M8+M12+M20+M24+M32+M40+M44+M48+M52+M56+M64+M68</f>
        <v>896062.00204300007</v>
      </c>
      <c r="N80" s="58">
        <f>N8+N12+N20+N24+N32+N36+N40+N44+N48+N52+N56+N60+N64+N68+N72</f>
        <v>957314.32257500011</v>
      </c>
      <c r="O80" s="58">
        <f>O8+O12+O20+O24+O32+O36+O40+O44+O48+O52+O56+O60+O64+O68+O72</f>
        <v>990881.10617499996</v>
      </c>
      <c r="P80" s="60">
        <f>P8+P12+P20+P24+P32+P36+P40+P44+P48+P52+P56+P60+P64+P68+P76</f>
        <v>791711.57637500006</v>
      </c>
    </row>
    <row r="81" spans="1:16" ht="15.75" thickBot="1">
      <c r="A81" s="82"/>
      <c r="B81" s="83"/>
      <c r="C81" s="61"/>
      <c r="D81" s="62" t="s">
        <v>54</v>
      </c>
      <c r="E81" s="63">
        <f>E80</f>
        <v>142757.75959999999</v>
      </c>
      <c r="F81" s="63">
        <f t="shared" ref="F81:P81" si="0">F80</f>
        <v>182698.95240000004</v>
      </c>
      <c r="G81" s="63">
        <f t="shared" si="0"/>
        <v>352570.74160000001</v>
      </c>
      <c r="H81" s="63">
        <f t="shared" si="0"/>
        <v>450254.19800799998</v>
      </c>
      <c r="I81" s="63">
        <f t="shared" si="0"/>
        <v>500630.72832600004</v>
      </c>
      <c r="J81" s="63">
        <f t="shared" si="0"/>
        <v>753022.62129600008</v>
      </c>
      <c r="K81" s="63">
        <f t="shared" si="0"/>
        <v>898339.34057600005</v>
      </c>
      <c r="L81" s="63">
        <f t="shared" si="0"/>
        <v>867353.23102600011</v>
      </c>
      <c r="M81" s="63">
        <f t="shared" si="0"/>
        <v>896062.00204300007</v>
      </c>
      <c r="N81" s="63">
        <f t="shared" si="0"/>
        <v>957314.32257500011</v>
      </c>
      <c r="O81" s="63">
        <f t="shared" si="0"/>
        <v>990881.10617499996</v>
      </c>
      <c r="P81" s="64">
        <f t="shared" si="0"/>
        <v>791711.57637500006</v>
      </c>
    </row>
    <row r="82" spans="1:16">
      <c r="A82" s="2"/>
      <c r="B82" s="65"/>
      <c r="C82" s="66"/>
      <c r="D82" s="67"/>
      <c r="E82" s="68"/>
      <c r="F82" s="68"/>
      <c r="G82" s="68"/>
      <c r="H82" s="68"/>
      <c r="I82" s="68"/>
      <c r="J82" s="68"/>
      <c r="K82" s="68"/>
      <c r="L82" s="68"/>
      <c r="M82" s="23"/>
      <c r="N82" s="23"/>
      <c r="O82" s="23"/>
      <c r="P82" s="24"/>
    </row>
    <row r="83" spans="1:16">
      <c r="A83" s="2"/>
      <c r="B83" s="65" t="s">
        <v>55</v>
      </c>
      <c r="C83" s="69" t="s">
        <v>53</v>
      </c>
      <c r="D83" s="30">
        <f>D80</f>
        <v>7783596.5799999991</v>
      </c>
      <c r="E83" s="27">
        <f>E81</f>
        <v>142757.75959999999</v>
      </c>
      <c r="F83" s="27">
        <f>E83+F81</f>
        <v>325456.71200000006</v>
      </c>
      <c r="G83" s="27">
        <f t="shared" ref="G83:P83" si="1">F83+G81</f>
        <v>678027.45360000012</v>
      </c>
      <c r="H83" s="27">
        <f t="shared" si="1"/>
        <v>1128281.651608</v>
      </c>
      <c r="I83" s="27">
        <f t="shared" si="1"/>
        <v>1628912.3799340001</v>
      </c>
      <c r="J83" s="27">
        <f t="shared" si="1"/>
        <v>2381935.0012300001</v>
      </c>
      <c r="K83" s="27">
        <f t="shared" si="1"/>
        <v>3280274.3418060001</v>
      </c>
      <c r="L83" s="27">
        <f t="shared" si="1"/>
        <v>4147627.5728320004</v>
      </c>
      <c r="M83" s="27">
        <f t="shared" si="1"/>
        <v>5043689.5748750009</v>
      </c>
      <c r="N83" s="27">
        <f t="shared" si="1"/>
        <v>6001003.897450001</v>
      </c>
      <c r="O83" s="27">
        <f t="shared" si="1"/>
        <v>6991885.0036250008</v>
      </c>
      <c r="P83" s="41">
        <f t="shared" si="1"/>
        <v>7783596.580000001</v>
      </c>
    </row>
    <row r="84" spans="1:16" ht="15.75" thickBot="1">
      <c r="A84" s="2"/>
      <c r="B84" s="70"/>
      <c r="C84" s="71"/>
      <c r="D84" s="72"/>
      <c r="E84" s="63"/>
      <c r="F84" s="63"/>
      <c r="G84" s="63"/>
      <c r="H84" s="63"/>
      <c r="I84" s="63"/>
      <c r="J84" s="63"/>
      <c r="K84" s="63"/>
      <c r="L84" s="63"/>
      <c r="M84" s="73"/>
      <c r="N84" s="73"/>
      <c r="O84" s="73"/>
      <c r="P84" s="74"/>
    </row>
    <row r="85" spans="1:16">
      <c r="A85" s="2"/>
      <c r="B85" s="131" t="s">
        <v>56</v>
      </c>
      <c r="C85" s="131"/>
      <c r="D85" s="131"/>
      <c r="E85" s="75">
        <f>E81/D83</f>
        <v>1.8340847721581174E-2</v>
      </c>
      <c r="F85" s="75">
        <f>F81/D83</f>
        <v>2.3472304932843791E-2</v>
      </c>
      <c r="G85" s="75">
        <f>G81/D83</f>
        <v>4.5296636070005579E-2</v>
      </c>
      <c r="H85" s="75">
        <f>H81/D83</f>
        <v>5.7846548620586399E-2</v>
      </c>
      <c r="I85" s="75">
        <f>I81/D83</f>
        <v>6.4318689076509158E-2</v>
      </c>
      <c r="J85" s="75">
        <f>J81/D83</f>
        <v>9.6744816301360795E-2</v>
      </c>
      <c r="K85" s="75">
        <f>K81/D83</f>
        <v>0.11541442716652206</v>
      </c>
      <c r="L85" s="75">
        <f>L81/D83</f>
        <v>0.11143347707082735</v>
      </c>
      <c r="M85" s="75">
        <f>M81/D83</f>
        <v>0.11512184538770125</v>
      </c>
      <c r="N85" s="75">
        <f>N81/D83</f>
        <v>0.12299125638587505</v>
      </c>
      <c r="O85" s="75">
        <f>O81/D83</f>
        <v>0.12730375938561297</v>
      </c>
      <c r="P85" s="102">
        <f>P81/D83</f>
        <v>0.10171539188057459</v>
      </c>
    </row>
    <row r="86" spans="1:16" ht="15.75" thickBot="1">
      <c r="A86" s="2"/>
      <c r="B86" s="131" t="s">
        <v>57</v>
      </c>
      <c r="C86" s="131"/>
      <c r="D86" s="131"/>
      <c r="E86" s="76">
        <f>E85</f>
        <v>1.8340847721581174E-2</v>
      </c>
      <c r="F86" s="76">
        <f>E86+F85</f>
        <v>4.1813152654424965E-2</v>
      </c>
      <c r="G86" s="76">
        <f t="shared" ref="G86:P86" si="2">F86+G85</f>
        <v>8.7109788724430537E-2</v>
      </c>
      <c r="H86" s="76">
        <f t="shared" si="2"/>
        <v>0.14495633734501695</v>
      </c>
      <c r="I86" s="76">
        <f t="shared" si="2"/>
        <v>0.20927502642152612</v>
      </c>
      <c r="J86" s="76">
        <f t="shared" si="2"/>
        <v>0.3060198427228869</v>
      </c>
      <c r="K86" s="76">
        <f t="shared" si="2"/>
        <v>0.42143426988940896</v>
      </c>
      <c r="L86" s="76">
        <f t="shared" si="2"/>
        <v>0.53286774696023631</v>
      </c>
      <c r="M86" s="76">
        <f t="shared" si="2"/>
        <v>0.64798959234793752</v>
      </c>
      <c r="N86" s="76">
        <f t="shared" si="2"/>
        <v>0.77098084873381256</v>
      </c>
      <c r="O86" s="76">
        <f t="shared" si="2"/>
        <v>0.89828460811942556</v>
      </c>
      <c r="P86" s="103">
        <f t="shared" si="2"/>
        <v>1.0000000000000002</v>
      </c>
    </row>
    <row r="87" spans="1:16" ht="15.75" thickBot="1">
      <c r="A87" s="2"/>
      <c r="B87" s="70"/>
      <c r="C87" s="6"/>
      <c r="D87" s="5"/>
      <c r="E87" s="16" t="s">
        <v>11</v>
      </c>
      <c r="F87" s="17" t="s">
        <v>12</v>
      </c>
      <c r="G87" s="17" t="s">
        <v>13</v>
      </c>
      <c r="H87" s="18" t="s">
        <v>14</v>
      </c>
      <c r="I87" s="17" t="s">
        <v>15</v>
      </c>
      <c r="J87" s="18" t="s">
        <v>16</v>
      </c>
      <c r="K87" s="17" t="s">
        <v>17</v>
      </c>
      <c r="L87" s="19" t="s">
        <v>18</v>
      </c>
      <c r="M87" s="19" t="s">
        <v>19</v>
      </c>
      <c r="N87" s="19" t="s">
        <v>20</v>
      </c>
      <c r="O87" s="19" t="s">
        <v>21</v>
      </c>
      <c r="P87" s="19" t="s">
        <v>22</v>
      </c>
    </row>
  </sheetData>
  <mergeCells count="44">
    <mergeCell ref="B85:D85"/>
    <mergeCell ref="B86:D86"/>
    <mergeCell ref="A27:A30"/>
    <mergeCell ref="A31:A34"/>
    <mergeCell ref="A35:A38"/>
    <mergeCell ref="A39:A42"/>
    <mergeCell ref="A43:A46"/>
    <mergeCell ref="A51:A54"/>
    <mergeCell ref="A55:A58"/>
    <mergeCell ref="A59:A62"/>
    <mergeCell ref="A63:A66"/>
    <mergeCell ref="A67:A70"/>
    <mergeCell ref="B67:B68"/>
    <mergeCell ref="A71:A74"/>
    <mergeCell ref="B71:B72"/>
    <mergeCell ref="A75:A78"/>
    <mergeCell ref="A5:A6"/>
    <mergeCell ref="A7:A10"/>
    <mergeCell ref="A11:A14"/>
    <mergeCell ref="A15:A18"/>
    <mergeCell ref="A19:A22"/>
    <mergeCell ref="A23:A26"/>
    <mergeCell ref="B59:B60"/>
    <mergeCell ref="B63:B64"/>
    <mergeCell ref="B35:B36"/>
    <mergeCell ref="B39:B40"/>
    <mergeCell ref="B43:B44"/>
    <mergeCell ref="B47:B48"/>
    <mergeCell ref="B51:B52"/>
    <mergeCell ref="B55:B56"/>
    <mergeCell ref="B31:B32"/>
    <mergeCell ref="A47:A50"/>
    <mergeCell ref="B75:B76"/>
    <mergeCell ref="B7:B8"/>
    <mergeCell ref="E5:P5"/>
    <mergeCell ref="C2:H2"/>
    <mergeCell ref="C3:H3"/>
    <mergeCell ref="J3:L3"/>
    <mergeCell ref="J4:L4"/>
    <mergeCell ref="B11:B12"/>
    <mergeCell ref="B15:B16"/>
    <mergeCell ref="B19:B20"/>
    <mergeCell ref="B23:B24"/>
    <mergeCell ref="B27:B2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0" orientation="landscape" horizontalDpi="0" verticalDpi="0" r:id="rId1"/>
  <rowBreaks count="1" manualBreakCount="1">
    <brk id="62" max="16383" man="1"/>
  </rowBreaks>
  <ignoredErrors>
    <ignoredError sqref="F86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Fiscal</dc:creator>
  <cp:lastModifiedBy>Fiscal</cp:lastModifiedBy>
  <cp:lastPrinted>2019-08-29T17:27:28Z</cp:lastPrinted>
  <dcterms:created xsi:type="dcterms:W3CDTF">2019-08-29T13:16:46Z</dcterms:created>
  <dcterms:modified xsi:type="dcterms:W3CDTF">2019-08-29T17:30:01Z</dcterms:modified>
</cp:coreProperties>
</file>